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!data\Desktop\ВЕБ САЙТГА\2023-йил\1-Чорак\15.04.2022 тайёр\"/>
    </mc:Choice>
  </mc:AlternateContent>
  <bookViews>
    <workbookView xWindow="0" yWindow="0" windowWidth="28800" windowHeight="12285" firstSheet="1" activeTab="1"/>
  </bookViews>
  <sheets>
    <sheet name="Йиллик параметр" sheetId="15" state="hidden" r:id="rId1"/>
    <sheet name="2023 йил 1-чорак" sheetId="19" r:id="rId2"/>
    <sheet name="Шартномалар" sheetId="12" state="hidden" r:id="rId3"/>
  </sheets>
  <definedNames>
    <definedName name="_xlnm._FilterDatabase" localSheetId="1" hidden="1">'2023 йил 1-чорак'!$C$8:$AI$57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'2023 йил 1-чорак'!$5:$8</definedName>
    <definedName name="_xlnm.Print_Titles" localSheetId="0">'Йиллик параметр'!$5:$7</definedName>
    <definedName name="_xlnm.Print_Area" localSheetId="1">'2023 йил 1-чорак'!$B$2:$Q$59</definedName>
    <definedName name="_xlnm.Print_Area" localSheetId="0">'Йиллик параметр'!$B$2:$K$48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8" i="19" l="1"/>
  <c r="C49" i="19" s="1"/>
  <c r="C50" i="19" s="1"/>
  <c r="C51" i="19" s="1"/>
  <c r="C52" i="19" s="1"/>
  <c r="C53" i="19" s="1"/>
  <c r="C54" i="19" s="1"/>
  <c r="C55" i="19" s="1"/>
  <c r="C56" i="19" s="1"/>
  <c r="C57" i="19" s="1"/>
  <c r="C47" i="19"/>
  <c r="J51" i="19" l="1"/>
  <c r="I51" i="19"/>
  <c r="H51" i="19"/>
  <c r="G51" i="19"/>
  <c r="F47" i="19" l="1"/>
  <c r="F48" i="19"/>
  <c r="F49" i="19"/>
  <c r="F50" i="19"/>
  <c r="F51" i="19"/>
  <c r="F52" i="19"/>
  <c r="F53" i="19"/>
  <c r="F54" i="19"/>
  <c r="E47" i="19"/>
  <c r="E48" i="19"/>
  <c r="E49" i="19"/>
  <c r="E50" i="19"/>
  <c r="E51" i="19"/>
  <c r="E52" i="19"/>
  <c r="E53" i="19"/>
  <c r="E54" i="19"/>
  <c r="H29" i="19"/>
  <c r="I29" i="19"/>
  <c r="G29" i="19"/>
  <c r="L57" i="19" l="1"/>
  <c r="K57" i="19"/>
  <c r="I32" i="19" l="1"/>
  <c r="G32" i="19"/>
  <c r="I31" i="19"/>
  <c r="G31" i="19"/>
  <c r="I30" i="19"/>
  <c r="G30" i="19"/>
  <c r="I33" i="19"/>
  <c r="G33" i="19"/>
  <c r="M36" i="19"/>
  <c r="N41" i="19" l="1"/>
  <c r="M41" i="19"/>
  <c r="M39" i="19"/>
  <c r="M38" i="19"/>
  <c r="M35" i="19" l="1"/>
  <c r="N12" i="19" l="1"/>
  <c r="M12" i="19"/>
  <c r="F10" i="19" l="1"/>
  <c r="F11" i="19"/>
  <c r="E11" i="19"/>
  <c r="C11" i="19"/>
  <c r="C12" i="19" s="1"/>
  <c r="F34" i="19" l="1"/>
  <c r="E34" i="19"/>
  <c r="F17" i="19" l="1"/>
  <c r="P9" i="19" l="1"/>
  <c r="O9" i="19"/>
  <c r="J9" i="19"/>
  <c r="I9" i="19"/>
  <c r="H9" i="19"/>
  <c r="G9" i="19"/>
  <c r="L9" i="19"/>
  <c r="K9" i="19"/>
  <c r="E57" i="19"/>
  <c r="F56" i="19"/>
  <c r="E56" i="19"/>
  <c r="F55" i="19"/>
  <c r="E55" i="19"/>
  <c r="F46" i="19"/>
  <c r="E46" i="19"/>
  <c r="F45" i="19"/>
  <c r="E45" i="19"/>
  <c r="F44" i="19"/>
  <c r="E44" i="19"/>
  <c r="F43" i="19"/>
  <c r="E43" i="19"/>
  <c r="F42" i="19"/>
  <c r="E42" i="19"/>
  <c r="F41" i="19"/>
  <c r="E41" i="19"/>
  <c r="F40" i="19"/>
  <c r="E40" i="19"/>
  <c r="F39" i="19"/>
  <c r="E39" i="19"/>
  <c r="F38" i="19"/>
  <c r="E38" i="19"/>
  <c r="F37" i="19"/>
  <c r="E37" i="19"/>
  <c r="F36" i="19"/>
  <c r="E36" i="19"/>
  <c r="F35" i="19"/>
  <c r="E35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F24" i="19"/>
  <c r="E24" i="19"/>
  <c r="F23" i="19"/>
  <c r="E23" i="19"/>
  <c r="F22" i="19"/>
  <c r="E22" i="19"/>
  <c r="F21" i="19"/>
  <c r="E21" i="19"/>
  <c r="F20" i="19"/>
  <c r="E20" i="19"/>
  <c r="F19" i="19"/>
  <c r="E19" i="19"/>
  <c r="F18" i="19"/>
  <c r="E18" i="19"/>
  <c r="E17" i="19"/>
  <c r="F16" i="19"/>
  <c r="E16" i="19"/>
  <c r="F15" i="19"/>
  <c r="E15" i="19"/>
  <c r="F14" i="19"/>
  <c r="E14" i="19"/>
  <c r="F13" i="19"/>
  <c r="E13" i="19"/>
  <c r="N9" i="19"/>
  <c r="M9" i="19"/>
  <c r="F12" i="19"/>
  <c r="E12" i="19"/>
  <c r="C13" i="19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E10" i="19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F57" i="19"/>
  <c r="C30" i="19" l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E47" i="15"/>
  <c r="F9" i="19"/>
  <c r="E9" i="19"/>
</calcChain>
</file>

<file path=xl/sharedStrings.xml><?xml version="1.0" encoding="utf-8"?>
<sst xmlns="http://schemas.openxmlformats.org/spreadsheetml/2006/main" count="3979" uniqueCount="1359">
  <si>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</si>
  <si>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</si>
  <si>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</si>
  <si>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</si>
  <si>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</si>
  <si>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</si>
  <si>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</si>
  <si>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</si>
  <si>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</si>
  <si>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</si>
  <si>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</si>
  <si>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</si>
  <si>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</si>
  <si>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</si>
  <si>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</si>
  <si>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</si>
  <si>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</si>
  <si>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</si>
  <si>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</si>
  <si>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</si>
  <si>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</si>
  <si>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</si>
  <si>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</si>
  <si>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</si>
  <si>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</si>
  <si>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</si>
  <si>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</si>
  <si>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</si>
  <si>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</si>
  <si>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</si>
  <si>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</si>
  <si>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</si>
  <si>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</si>
  <si>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</si>
  <si>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</si>
  <si>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</si>
  <si>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</si>
  <si>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</si>
  <si>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</si>
  <si>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</si>
  <si>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</si>
  <si>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</si>
  <si>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</si>
  <si>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</si>
  <si>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</si>
  <si>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</si>
  <si>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</si>
  <si>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</si>
  <si>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</si>
  <si>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</si>
  <si>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</si>
  <si>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</si>
  <si>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</si>
  <si>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</si>
  <si>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</si>
  <si>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</si>
  <si>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</si>
  <si>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</si>
  <si>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</si>
  <si>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</si>
  <si>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</si>
  <si>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</si>
  <si>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</si>
  <si>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</si>
  <si>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</si>
  <si>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</si>
  <si>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</si>
  <si>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</si>
  <si>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</si>
  <si>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</si>
  <si>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</si>
  <si>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</si>
  <si>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</si>
  <si>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</si>
  <si>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</si>
  <si>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</si>
  <si>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</si>
  <si>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</si>
  <si>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</si>
  <si>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</si>
  <si>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</si>
  <si>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</si>
  <si>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</si>
  <si>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</si>
  <si>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</si>
  <si>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</si>
  <si>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</si>
  <si>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</si>
  <si>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</si>
  <si>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</si>
  <si>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</si>
  <si>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</si>
  <si>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</si>
  <si>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</si>
  <si>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</si>
  <si>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</si>
  <si>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</si>
  <si>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</si>
  <si>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</si>
  <si>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</si>
  <si>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</si>
  <si>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</si>
  <si>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</si>
  <si>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</si>
  <si>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</si>
  <si>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</si>
  <si>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</si>
  <si>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</si>
  <si>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</si>
  <si>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</si>
  <si>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</si>
  <si>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</si>
  <si>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</si>
  <si>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</si>
  <si>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</si>
  <si>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</si>
  <si>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</si>
  <si>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</si>
  <si>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</si>
  <si>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</si>
  <si>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</si>
  <si>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</si>
  <si>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</si>
  <si>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</si>
  <si>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</si>
  <si>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</si>
  <si>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</si>
  <si>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</si>
  <si>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</si>
  <si>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</si>
  <si>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</si>
  <si>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</si>
  <si>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</si>
  <si>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</si>
  <si>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</si>
  <si>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</si>
  <si>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</si>
  <si>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</si>
  <si>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</si>
  <si>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</si>
  <si>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</si>
  <si>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</si>
  <si>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</si>
  <si>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</si>
  <si>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</si>
  <si>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</si>
  <si>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</si>
  <si>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</si>
  <si>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</si>
  <si>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</si>
  <si>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</si>
  <si>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</si>
  <si>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</si>
  <si>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</si>
  <si>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</si>
  <si>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</si>
  <si>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</si>
  <si>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</si>
  <si>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</si>
  <si>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</si>
  <si>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</si>
  <si>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</si>
  <si>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</si>
  <si>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</si>
  <si>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</si>
  <si>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</si>
  <si>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</si>
  <si>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</si>
  <si>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</si>
  <si>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</si>
  <si>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</si>
  <si>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</si>
  <si>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</si>
  <si>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</si>
  <si>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</si>
  <si>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</si>
  <si>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</si>
  <si>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</si>
  <si>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</si>
  <si>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</si>
  <si>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</si>
  <si>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</si>
  <si>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</si>
  <si>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</si>
  <si>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</si>
  <si>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</si>
  <si>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</si>
  <si>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</si>
  <si>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</si>
  <si>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</si>
  <si>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</si>
  <si>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</si>
  <si>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</si>
  <si>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</si>
  <si>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</si>
  <si>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</si>
  <si>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</si>
  <si>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</si>
  <si>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</si>
  <si>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</si>
  <si>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</si>
  <si>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</si>
  <si>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</si>
  <si>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</si>
  <si>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</si>
  <si>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</si>
  <si>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</si>
  <si>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</si>
  <si>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</si>
  <si>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</si>
  <si>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</si>
  <si>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</si>
  <si>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</si>
  <si>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</si>
  <si>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</si>
  <si>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</si>
  <si>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</si>
  <si>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</si>
  <si>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</si>
  <si>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</si>
  <si>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</si>
  <si>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</si>
  <si>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</si>
  <si>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</si>
  <si>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</si>
  <si>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</si>
  <si>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</si>
  <si>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</si>
  <si>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</si>
  <si>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</si>
  <si>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</si>
  <si>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</si>
  <si>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</si>
  <si>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</si>
  <si>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</si>
  <si>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</si>
  <si>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</si>
  <si>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</si>
  <si>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</si>
  <si>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</si>
  <si>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</si>
  <si>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</si>
  <si>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</si>
  <si>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</si>
  <si>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</si>
  <si>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</si>
  <si>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</si>
  <si>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</si>
  <si>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</si>
  <si>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</si>
  <si>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</si>
  <si>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</si>
  <si>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</si>
  <si>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</si>
  <si>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</si>
  <si>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</si>
  <si>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</si>
  <si>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</si>
  <si>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</si>
  <si>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</si>
  <si>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</si>
  <si>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</si>
  <si>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</si>
  <si>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</si>
  <si>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</si>
  <si>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</si>
  <si>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</si>
  <si>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</si>
  <si>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</si>
  <si>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</si>
  <si>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</si>
  <si>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</si>
  <si>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</si>
  <si>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</si>
  <si>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</si>
  <si>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</si>
  <si>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</si>
  <si>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</si>
  <si>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</si>
  <si>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</si>
  <si>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</si>
  <si>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</si>
  <si>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</si>
  <si>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</si>
  <si>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</si>
  <si>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</si>
  <si>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</si>
  <si>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</si>
  <si>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</si>
  <si>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</si>
  <si>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</si>
  <si>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</si>
  <si>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</si>
  <si>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</si>
  <si>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</si>
  <si>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</si>
  <si>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</si>
  <si>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</si>
  <si>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</si>
  <si>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</si>
  <si>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</si>
  <si>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</si>
  <si>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</si>
  <si>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</si>
  <si>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</si>
  <si>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</si>
  <si>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</si>
  <si>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</si>
  <si>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</si>
  <si>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</si>
  <si>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</si>
  <si>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</si>
  <si>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</si>
  <si>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</si>
  <si>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</si>
  <si>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</si>
  <si>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</si>
  <si>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</si>
  <si>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</si>
  <si>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</si>
  <si>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</si>
  <si>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</si>
  <si>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</si>
  <si>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</si>
  <si>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</si>
  <si>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</si>
  <si>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</si>
  <si>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</si>
  <si>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</si>
  <si>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</si>
  <si>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</si>
  <si>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</si>
  <si>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</si>
  <si>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</si>
  <si>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</si>
  <si>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</si>
  <si>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</si>
  <si>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</si>
  <si>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</si>
  <si>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</si>
  <si>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</si>
  <si>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</si>
  <si>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</si>
  <si>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</si>
  <si>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</si>
  <si>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</si>
  <si>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</si>
  <si>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</si>
  <si>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</si>
  <si>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</si>
  <si>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</si>
  <si>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</si>
  <si>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</si>
  <si>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</si>
  <si>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</si>
  <si>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</si>
  <si>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</si>
  <si>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</si>
  <si>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</si>
  <si>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</si>
  <si>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</si>
  <si>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</si>
  <si>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</si>
  <si>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</si>
  <si>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</si>
  <si>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</si>
  <si>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</si>
  <si>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</si>
  <si>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</si>
  <si>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</si>
  <si>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</si>
  <si>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</si>
  <si>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</si>
  <si>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</si>
  <si>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</si>
  <si>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</si>
  <si>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</si>
  <si>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</si>
  <si>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</si>
  <si>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</si>
  <si>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</si>
  <si>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</si>
  <si>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</si>
  <si>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</si>
  <si>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</si>
  <si>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</si>
  <si>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</si>
  <si>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</si>
  <si>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</si>
  <si>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</si>
  <si>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</si>
  <si>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</si>
  <si>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</si>
  <si>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</si>
  <si>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</si>
  <si>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</si>
  <si>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</si>
  <si>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</si>
  <si>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</si>
  <si>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</si>
  <si>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</si>
  <si>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</si>
  <si>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</si>
  <si>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</si>
  <si>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</si>
  <si>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</si>
  <si>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</si>
  <si>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</si>
  <si>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</si>
  <si>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</si>
  <si>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</si>
  <si>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</si>
  <si>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</si>
  <si>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</si>
  <si>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</si>
  <si>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</si>
  <si>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</si>
  <si>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</si>
  <si>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</si>
  <si>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</si>
  <si>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</si>
  <si>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</si>
  <si>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</si>
  <si>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</si>
  <si>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</si>
  <si>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</si>
  <si>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</si>
  <si>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</si>
  <si>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</si>
  <si>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</si>
  <si>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</si>
  <si>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</si>
  <si>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</si>
  <si>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</si>
  <si>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</si>
  <si>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</si>
  <si>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</si>
  <si>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</si>
  <si>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</si>
  <si>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</si>
  <si>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</si>
  <si>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</si>
  <si>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</si>
  <si>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</si>
  <si>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</si>
  <si>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</si>
  <si>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</si>
  <si>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</si>
  <si>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</si>
  <si>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</si>
  <si>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</si>
  <si>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</si>
  <si>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</si>
  <si>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</si>
  <si>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</si>
  <si>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</si>
  <si>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</si>
  <si>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</si>
  <si>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</si>
  <si>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</si>
  <si>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</si>
  <si>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</si>
  <si>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</si>
  <si>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</si>
  <si>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</si>
  <si>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</si>
  <si>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</si>
  <si>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</si>
  <si>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</si>
  <si>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</si>
  <si>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</si>
  <si>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</si>
  <si>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</si>
  <si>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</si>
  <si>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</si>
  <si>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</si>
  <si>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</si>
  <si>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</si>
  <si>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</si>
  <si>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</si>
  <si>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</si>
  <si>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</si>
  <si>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</si>
  <si>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</si>
  <si>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</si>
  <si>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</si>
  <si>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</si>
  <si>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</si>
  <si>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</si>
  <si>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</si>
  <si>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</si>
  <si>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</si>
  <si>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</si>
  <si>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</si>
  <si>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</si>
  <si>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</si>
  <si>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</si>
  <si>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</si>
  <si>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</si>
  <si>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</si>
  <si>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</si>
  <si>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</si>
  <si>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</si>
  <si>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</si>
  <si>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</si>
  <si>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</si>
  <si>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</si>
  <si>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</si>
  <si>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</si>
  <si>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</si>
  <si>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</si>
  <si>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</si>
  <si>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</si>
  <si>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</si>
  <si>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</si>
  <si>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</si>
  <si>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</si>
  <si>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</si>
  <si>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</si>
  <si>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</si>
  <si>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</si>
  <si>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</si>
  <si>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</si>
  <si>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</si>
  <si>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</si>
  <si>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</si>
  <si>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</si>
  <si>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</si>
  <si>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</si>
  <si>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</si>
  <si>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</si>
  <si>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</si>
  <si>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</si>
  <si>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</si>
  <si>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</si>
  <si>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</si>
  <si>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</si>
  <si>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</si>
  <si>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</si>
  <si>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</si>
  <si>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</si>
  <si>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</si>
  <si>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</si>
  <si>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</si>
  <si>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</si>
  <si>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</si>
  <si>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</si>
  <si>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</si>
  <si>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</si>
  <si>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</si>
  <si>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</si>
  <si>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</si>
  <si>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</si>
  <si>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</si>
  <si>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</si>
  <si>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</si>
  <si>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</si>
  <si>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</si>
  <si>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</si>
  <si>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</si>
  <si>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</si>
  <si>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</si>
  <si>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</si>
  <si>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</si>
  <si>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</si>
  <si>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</si>
  <si>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</si>
  <si>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</si>
  <si>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</si>
  <si>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</si>
  <si>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</si>
  <si>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</si>
  <si>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</si>
  <si>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</si>
  <si>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</si>
  <si>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</si>
  <si>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</si>
  <si>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</si>
  <si>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</si>
  <si>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</si>
  <si>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</si>
  <si>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</si>
  <si>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</si>
  <si>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</si>
  <si>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</si>
  <si>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</si>
  <si>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</si>
  <si>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</si>
  <si>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</si>
  <si>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</si>
  <si>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</si>
  <si>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</si>
  <si>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</si>
  <si>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</si>
  <si>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</si>
  <si>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</si>
  <si>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</si>
  <si>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</si>
  <si>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</si>
  <si>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</si>
  <si>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</si>
  <si>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</si>
  <si>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</si>
  <si>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</si>
  <si>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</si>
  <si>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</si>
  <si>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</si>
  <si>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</si>
  <si>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</si>
  <si>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</si>
  <si>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</si>
  <si>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</si>
  <si>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</si>
  <si>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</si>
  <si>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</si>
  <si>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</si>
  <si>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</si>
  <si>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</si>
  <si>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</si>
  <si>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</si>
  <si>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</si>
  <si>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</si>
  <si>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</si>
  <si>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</si>
  <si>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</si>
  <si>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</si>
  <si>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</si>
  <si>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</si>
  <si>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</si>
  <si>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</si>
  <si>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</si>
  <si>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</si>
  <si>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</si>
  <si>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</si>
  <si>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</si>
  <si>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</si>
  <si>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</si>
  <si>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</si>
  <si>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</si>
  <si>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</si>
  <si>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</si>
  <si>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</si>
  <si>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</si>
  <si>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</si>
  <si>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</si>
  <si>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</si>
  <si>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</si>
  <si>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</si>
  <si>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</si>
  <si>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</si>
  <si>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</si>
  <si>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</si>
  <si>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</si>
  <si>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</si>
  <si>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</si>
  <si>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</si>
  <si>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</si>
  <si>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</si>
  <si>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</si>
  <si>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</si>
  <si>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</si>
  <si>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</si>
  <si>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</si>
  <si>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</si>
  <si>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</si>
  <si>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</si>
  <si>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</si>
  <si>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</si>
  <si>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</si>
  <si>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</si>
  <si>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</si>
  <si>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</si>
  <si>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</si>
  <si>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</si>
  <si>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</si>
  <si>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</si>
  <si>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</si>
  <si>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</si>
  <si>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</si>
  <si>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</si>
  <si>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</si>
  <si>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</si>
  <si>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</si>
  <si>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</si>
  <si>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</si>
  <si>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</si>
  <si>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</si>
  <si>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</si>
  <si>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</si>
  <si>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</si>
  <si>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</si>
  <si>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</si>
  <si>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</si>
  <si>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</si>
  <si>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</si>
  <si>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</si>
  <si>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</si>
  <si>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</si>
  <si>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</si>
  <si>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</si>
  <si>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</si>
  <si>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</si>
  <si>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</si>
  <si>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</si>
  <si>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</si>
  <si>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</si>
  <si>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</si>
  <si>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</si>
  <si>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</si>
  <si>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</si>
  <si>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</si>
  <si>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</si>
  <si>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</si>
  <si>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</si>
  <si>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</si>
  <si>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</si>
  <si>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</si>
  <si>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</si>
  <si>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</si>
  <si>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</si>
  <si>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</si>
  <si>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</si>
  <si>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</si>
  <si>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</si>
  <si>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</si>
  <si>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</si>
  <si>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</si>
  <si>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</si>
  <si>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</si>
  <si>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</si>
  <si>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</si>
  <si>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</si>
  <si>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</si>
  <si>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</si>
  <si>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</si>
  <si>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</si>
  <si>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</si>
  <si>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</si>
  <si>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</si>
  <si>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</si>
  <si>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</si>
  <si>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</si>
  <si>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</si>
  <si>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</si>
  <si>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</si>
  <si>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</si>
  <si>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</si>
  <si>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</si>
  <si>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</si>
  <si>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</si>
  <si>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</si>
  <si>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</si>
  <si>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</si>
  <si>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</si>
  <si>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</si>
  <si>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</si>
  <si>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</si>
  <si>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</si>
  <si>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</si>
  <si>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</si>
  <si>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</si>
  <si>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</si>
  <si>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</si>
  <si>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</si>
  <si>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</si>
  <si>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</si>
  <si>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</si>
  <si>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</si>
  <si>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</si>
  <si>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</si>
  <si>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</si>
  <si>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</si>
  <si>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</si>
  <si>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</si>
  <si>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</si>
  <si>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</si>
  <si>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</si>
  <si>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</si>
  <si>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</si>
  <si>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</si>
  <si>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</si>
  <si>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</si>
  <si>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</si>
  <si>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</si>
  <si>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</si>
  <si>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</si>
  <si>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</si>
  <si>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</si>
  <si>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</si>
  <si>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</si>
  <si>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</si>
  <si>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</si>
  <si>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</si>
  <si>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</si>
  <si>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</si>
  <si>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</si>
  <si>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</si>
  <si>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</si>
  <si>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</si>
  <si>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</si>
  <si>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</si>
  <si>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</si>
  <si>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</si>
  <si>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</si>
  <si>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</si>
  <si>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</si>
  <si>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</si>
  <si>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</si>
  <si>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</si>
  <si>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</si>
  <si>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</si>
  <si>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</si>
  <si>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</si>
  <si>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</si>
  <si>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</si>
  <si>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</si>
  <si>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</si>
  <si>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</si>
  <si>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</si>
  <si>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</si>
  <si>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</si>
  <si>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</si>
  <si>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</si>
  <si>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</si>
  <si>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</si>
  <si>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</si>
  <si>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</si>
  <si>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</si>
  <si>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</si>
  <si>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</si>
  <si>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</si>
  <si>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</si>
  <si>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</si>
  <si>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</si>
  <si>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</si>
  <si>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</si>
  <si>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</si>
  <si>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</si>
  <si>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</si>
  <si>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</si>
  <si>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</si>
  <si>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</si>
  <si>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</si>
  <si>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</si>
  <si>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</si>
  <si>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</si>
  <si>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</si>
  <si>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</si>
  <si>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</si>
  <si>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</si>
  <si>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</si>
  <si>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</si>
  <si>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</si>
  <si>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</si>
  <si>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</si>
  <si>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</si>
  <si>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</si>
  <si>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</si>
  <si>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</si>
  <si>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</si>
  <si>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</si>
  <si>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</si>
  <si>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</si>
  <si>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</si>
  <si>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</si>
  <si>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</si>
  <si>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</si>
  <si>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</si>
  <si>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</si>
  <si>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</si>
  <si>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</si>
  <si>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</si>
  <si>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</si>
  <si>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</si>
  <si>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</si>
  <si>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</si>
  <si>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</si>
  <si>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</si>
  <si>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</si>
  <si>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</si>
  <si>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</si>
  <si>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</si>
  <si>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</si>
  <si>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</si>
  <si>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</si>
  <si>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</si>
  <si>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</si>
  <si>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</si>
  <si>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</si>
  <si>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</si>
  <si>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</si>
  <si>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</si>
  <si>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</si>
  <si>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</si>
  <si>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</si>
  <si>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</si>
  <si>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</si>
  <si>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</si>
  <si>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</si>
  <si>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</si>
  <si>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</si>
  <si>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</si>
  <si>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</si>
  <si>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</si>
  <si>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</si>
  <si>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</si>
  <si>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</si>
  <si>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</si>
  <si>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</si>
  <si>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</si>
  <si>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</si>
  <si>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</si>
  <si>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</si>
  <si>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</si>
  <si>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</si>
  <si>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</si>
  <si>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</si>
  <si>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</si>
  <si>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</si>
  <si>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</si>
  <si>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</si>
  <si>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</si>
  <si>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</si>
  <si>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</si>
  <si>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</si>
  <si>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</si>
  <si>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</si>
  <si>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</si>
  <si>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</si>
  <si>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</si>
  <si>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</si>
  <si>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</si>
  <si>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</si>
  <si>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</si>
  <si>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</si>
  <si>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</si>
  <si>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</si>
  <si>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</si>
  <si>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</si>
  <si>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</si>
  <si>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</si>
  <si>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</si>
  <si>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</si>
  <si>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</si>
  <si>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</si>
  <si>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</si>
  <si>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</si>
  <si>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</si>
  <si>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</si>
  <si>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</si>
  <si>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</si>
  <si>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</si>
  <si>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</si>
  <si>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</si>
  <si>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</si>
  <si>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</si>
  <si>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</si>
  <si>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</si>
  <si>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</si>
  <si>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</si>
  <si>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</si>
  <si>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</si>
  <si>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</si>
  <si>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</si>
  <si>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</si>
  <si>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</si>
  <si>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</si>
  <si>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</si>
  <si>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</si>
  <si>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</si>
  <si>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</si>
  <si>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</si>
  <si>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</si>
  <si>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</si>
  <si>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</si>
  <si>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</si>
  <si>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</si>
  <si>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</si>
  <si>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</si>
  <si>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</si>
  <si>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</si>
  <si>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</si>
  <si>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</si>
  <si>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</si>
  <si>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</si>
  <si>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</si>
  <si>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</si>
  <si>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</si>
  <si>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</si>
  <si>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</si>
  <si>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</si>
  <si>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</si>
  <si>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</si>
  <si>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</si>
  <si>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</si>
  <si>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</si>
  <si>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</si>
  <si>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</si>
  <si>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</si>
  <si>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</si>
  <si>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</si>
  <si>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</si>
  <si>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</si>
  <si>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</si>
  <si>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</si>
  <si>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</si>
  <si>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</si>
  <si>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</si>
  <si>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</si>
  <si>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</si>
  <si>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</si>
  <si>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</si>
  <si>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</si>
  <si>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</si>
  <si>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</si>
  <si>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</si>
  <si>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</si>
  <si>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</si>
  <si>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</si>
  <si>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</si>
  <si>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</si>
  <si>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</si>
  <si>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</si>
  <si>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</si>
  <si>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</si>
  <si>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</si>
  <si>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</si>
  <si>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</si>
  <si>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</si>
  <si>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</si>
  <si>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</si>
  <si>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</si>
  <si>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</si>
  <si>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</si>
  <si>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</si>
  <si>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</si>
  <si>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</si>
  <si>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</si>
  <si>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</si>
  <si>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</si>
  <si>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</si>
  <si>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</si>
  <si>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</si>
  <si>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</si>
  <si>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</si>
  <si>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</si>
  <si>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</si>
  <si>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</si>
  <si>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</si>
  <si>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</si>
  <si>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</si>
  <si>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</si>
  <si>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</si>
  <si>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</si>
  <si>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</si>
  <si>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</si>
  <si>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</si>
  <si>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</si>
  <si>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</si>
  <si>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</si>
  <si>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</si>
  <si>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</si>
  <si>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</si>
  <si>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</si>
  <si>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</si>
  <si>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</si>
  <si>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</si>
  <si>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</si>
  <si>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</si>
  <si>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</si>
  <si>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</si>
  <si>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</si>
  <si>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</si>
  <si>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</si>
  <si>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</si>
  <si>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</si>
  <si>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</si>
  <si>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</si>
  <si>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</si>
  <si>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</si>
  <si>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</si>
  <si>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</si>
  <si>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</si>
  <si>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</si>
  <si>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</si>
  <si>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</si>
  <si>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</si>
  <si>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</si>
  <si>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</si>
  <si>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</si>
  <si>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</si>
  <si>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</si>
  <si>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</si>
  <si>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</si>
  <si>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</si>
  <si>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</si>
  <si>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</si>
  <si>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</si>
  <si>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</si>
  <si>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</si>
  <si>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</si>
  <si>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</si>
  <si>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</si>
  <si>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</si>
  <si>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</si>
  <si>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</si>
  <si>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</si>
  <si>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</si>
  <si>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</si>
  <si>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</si>
  <si>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</si>
  <si>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</si>
  <si>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</si>
  <si>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</si>
  <si>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</si>
  <si>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</si>
  <si>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</si>
  <si>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</si>
  <si>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</si>
  <si>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</si>
  <si>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</si>
  <si>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</si>
  <si>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</si>
  <si>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</si>
  <si>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</si>
  <si>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</si>
  <si>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</si>
  <si>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</si>
  <si>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</si>
  <si>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</si>
  <si>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</si>
  <si>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</si>
  <si>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</si>
  <si>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</si>
  <si>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</si>
  <si>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</si>
  <si>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</si>
  <si>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</si>
  <si>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</si>
  <si>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</si>
  <si>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</si>
  <si>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</si>
  <si>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</si>
  <si>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</si>
  <si>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</si>
  <si>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</si>
  <si>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</si>
  <si>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</si>
  <si>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</si>
  <si>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</si>
  <si>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</si>
  <si>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</si>
  <si>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</si>
  <si>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</si>
  <si>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</si>
  <si>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</si>
  <si>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</si>
  <si>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</si>
  <si>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</si>
  <si>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</si>
  <si>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</si>
  <si>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</si>
  <si>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</si>
  <si>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</si>
  <si>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</si>
  <si>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</si>
  <si>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</si>
  <si>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</si>
  <si>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</si>
  <si>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</si>
  <si>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</si>
  <si>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</si>
  <si>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</si>
  <si>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</si>
  <si>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</si>
  <si>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</si>
  <si>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</si>
  <si>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</si>
  <si>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</si>
  <si>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</si>
  <si>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</si>
  <si>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</si>
  <si>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</si>
  <si>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</si>
  <si>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</si>
  <si>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</si>
  <si>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</si>
  <si>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</si>
  <si>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</si>
  <si>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</si>
  <si>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</si>
  <si>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</si>
  <si>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</si>
  <si>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</si>
  <si>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</si>
  <si>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</si>
  <si>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</si>
  <si>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</si>
  <si>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</si>
  <si>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</si>
  <si>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</si>
  <si>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</si>
  <si>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</si>
  <si>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</si>
  <si>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</si>
  <si>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</si>
  <si>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</si>
  <si>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</si>
  <si>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</si>
  <si>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</si>
  <si>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</si>
  <si>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</si>
  <si>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</si>
  <si>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</si>
  <si>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</si>
  <si>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</si>
  <si>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</si>
  <si>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</si>
  <si>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</si>
  <si>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</si>
  <si>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</si>
  <si>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</si>
  <si>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</si>
  <si>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</si>
  <si>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</si>
  <si>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</si>
  <si>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</si>
  <si>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</si>
  <si>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</si>
  <si>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</si>
  <si>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</si>
  <si>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</si>
  <si>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</si>
  <si>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</si>
  <si>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</si>
  <si>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</si>
  <si>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</si>
  <si>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</si>
  <si>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</si>
  <si>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</si>
  <si>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</si>
  <si>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</si>
  <si>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</si>
  <si>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</si>
  <si>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</si>
  <si>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</si>
  <si>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</si>
  <si>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</si>
  <si>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</si>
  <si>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</si>
  <si>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</si>
  <si>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</si>
  <si>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</si>
  <si>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</si>
  <si>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</si>
  <si>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</si>
  <si>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</si>
  <si>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</si>
  <si>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</si>
  <si>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</si>
  <si>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</si>
  <si>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</si>
  <si>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</si>
  <si>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</si>
  <si>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</si>
  <si>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</si>
  <si>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</si>
  <si>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</si>
  <si>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</si>
  <si>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</si>
  <si>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</si>
  <si>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</si>
  <si>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</si>
  <si>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</si>
  <si>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</si>
  <si>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</si>
  <si>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</si>
  <si>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</si>
  <si>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</si>
  <si>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</si>
  <si>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</si>
  <si>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</si>
  <si>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</si>
  <si>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</si>
  <si>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</si>
  <si>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</si>
  <si>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</si>
  <si>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</si>
  <si>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</si>
  <si>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</si>
  <si>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</si>
  <si>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</si>
  <si>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</si>
  <si>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</si>
  <si>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</si>
  <si>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</si>
  <si>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Аниқланган режа</t>
  </si>
  <si>
    <t>Касса харажати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</si>
  <si>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</si>
  <si>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</si>
  <si>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</si>
  <si>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</si>
  <si>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</si>
  <si>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</si>
  <si>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</si>
  <si>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</si>
  <si>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</si>
  <si>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</si>
  <si>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</si>
  <si>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</si>
  <si>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</si>
  <si>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А. Авлоний номидаги халқ таълими муаммоларини ўрганиш ва истиқболларини белгилаш илмий-тадқиқот институти</t>
  </si>
  <si>
    <t>Қорақалпоғистон Республикаси халқ таълими ходимларини қайта тайёрлаш ва малакасини ошириш ҳудудий маркази</t>
  </si>
  <si>
    <t>Андижон вилоят халқ таълими ходимларини қайта тайёрлаш ва малакасини ошириш ҳудудий маркази</t>
  </si>
  <si>
    <t>Бухоро вилоят халқ таълими ходимларини қайта тайёрлаш ва малакасини ошириш ҳудудий маркази</t>
  </si>
  <si>
    <t>Жиззах вилоят халқ таълими ходимларини қайта тайёрлаш ва малакасини ошириш ҳудудий маркази</t>
  </si>
  <si>
    <t>Қарши вилоят халқ таълими ходимларини қайта тайёрлаш ва малакасини ошириш ҳудудий маркази</t>
  </si>
  <si>
    <t>Навоий вилоят халқ таълими ходимларини қайта тайёрлаш ва малакасини ошириш ҳудудий маркази</t>
  </si>
  <si>
    <t>Наманган вилоят халқ таълими ходимларини қайта тайёрлаш ва малакасини ошириш ҳудудий маркази</t>
  </si>
  <si>
    <t>Самарканд вилоят халқ таълими ходимларини қайта тайёрлаш ва малакасини ошириш ҳудудий маркази</t>
  </si>
  <si>
    <t>Сурхондарё вилоят халқ таълими ходимларини қайта тайёрлаш ва малакасини ошириш ҳудудий маркази</t>
  </si>
  <si>
    <t>Тошкент вилояти халқ таълими ходимларини қайта тайёрлаш ва малакасини ошириш ҳудудий маркази</t>
  </si>
  <si>
    <t>Сирдарё вилоят халқ таълими ходимларини қайта тайёрлаш ва малакасини ошириш ҳудудий маркази</t>
  </si>
  <si>
    <t>Фаргона вилоят халқ таълими ходимларини қайта тайёрлаш ва малакасини ошириш ҳудудий маркази</t>
  </si>
  <si>
    <t>Хоразм вилоят халқ таълими ходимларини қайта тайёрлаш ва малакасини ошириш ҳудудий маркази</t>
  </si>
  <si>
    <t>Тошкент шаҳар халқ таълими ходимларини қайта тайёрлаш ва малакасини ошириш ҳудудий маркази</t>
  </si>
  <si>
    <t>Табиий фанларга ихтисослаштирилган давлат умумтаълим мактаби</t>
  </si>
  <si>
    <t xml:space="preserve">М.Улуғбек номидаги математика физика астрономия ва информатика фанларига ихтисослаштирилган давлат умумтаълим мактаби </t>
  </si>
  <si>
    <t>Филология фанларига ихтисослаштирилган давлат умумтаълим мактаби</t>
  </si>
  <si>
    <t>Профилли меҳнат таълимига ихтисослаштирилган давлат умумтаълим мактаби</t>
  </si>
  <si>
    <t>Хорижий тилларга ихтисослаштирилган давлат умумтаълим мактаби</t>
  </si>
  <si>
    <t>А.П.Хлебушкина номидаги 22-сонли "Меҳрибонлик" уйи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</si>
  <si>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</si>
  <si>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</si>
  <si>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</si>
  <si>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</si>
  <si>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</si>
  <si>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t>минг сўмда</t>
  </si>
  <si>
    <t>"Меҳрли мактаб" давлат таълим муассасаси</t>
  </si>
  <si>
    <t>Объектларни лойиҳалаштириш, қуриш (реконструкция қилиш), капитал таъмирлаш ва жихозлаш (капитал қўйилмалар)</t>
  </si>
  <si>
    <t>ЖАМИ</t>
  </si>
  <si>
    <r>
      <t xml:space="preserve">объектларни лойиҳалаштириш, қуриш </t>
    </r>
    <r>
      <rPr>
        <i/>
        <sz val="14"/>
        <rFont val="Arial"/>
        <family val="2"/>
        <charset val="204"/>
      </rPr>
      <t>(реконструкция қилиш),</t>
    </r>
    <r>
      <rPr>
        <b/>
        <sz val="14"/>
        <rFont val="Arial"/>
        <family val="2"/>
        <charset val="204"/>
      </rPr>
      <t xml:space="preserve"> капитал таъмирлаш ва жиҳозлаш </t>
    </r>
    <r>
      <rPr>
        <i/>
        <sz val="14"/>
        <rFont val="Arial"/>
        <family val="2"/>
        <charset val="204"/>
      </rPr>
      <t>(капитал қўйилмалар)</t>
    </r>
  </si>
  <si>
    <r>
      <rPr>
        <i/>
        <sz val="14"/>
        <rFont val="Arial"/>
        <family val="2"/>
        <charset val="204"/>
      </rPr>
      <t xml:space="preserve">жумладан,
</t>
    </r>
    <r>
      <rPr>
        <b/>
        <i/>
        <sz val="14"/>
        <rFont val="Arial"/>
        <family val="2"/>
        <charset val="204"/>
      </rPr>
      <t xml:space="preserve">атотранспорт воситаларини сақлаш харажатлари </t>
    </r>
  </si>
  <si>
    <r>
      <t xml:space="preserve">1-синф ўқувчиларини 12 турдаги ўқув қуроллари ("Президент совғаси"), мактаблардаги кам таъминланган оила фарзандларини мактаб формаси билан таъминлаш, "Бир миллион" дастурчи доирасида компьютер жамланмалари хариди, мусиқа асбоблари ҳамда спорт анжомлари хариди
</t>
    </r>
    <r>
      <rPr>
        <i/>
        <sz val="14"/>
        <rFont val="Arial"/>
        <family val="2"/>
        <charset val="204"/>
      </rPr>
      <t>("Ўкув таълим таъминот" давлат муассасаси орқали)</t>
    </r>
  </si>
  <si>
    <r>
      <rPr>
        <b/>
        <u/>
        <sz val="16"/>
        <color rgb="FFC00000"/>
        <rFont val="Arial"/>
        <family val="2"/>
        <charset val="204"/>
      </rPr>
      <t xml:space="preserve">2023 йил 1-чоракда </t>
    </r>
    <r>
      <rPr>
        <b/>
        <sz val="16"/>
        <rFont val="Arial"/>
        <family val="2"/>
        <charset val="204"/>
      </rPr>
      <t xml:space="preserve">Мактабгача ва мактаб таълими вазирлигига республика бюджетидан </t>
    </r>
    <r>
      <rPr>
        <b/>
        <sz val="16"/>
        <color theme="4" tint="-0.499984740745262"/>
        <rFont val="Arial"/>
        <family val="2"/>
        <charset val="204"/>
      </rPr>
      <t>ажратилган маблағлар ва уларнинг ижроси</t>
    </r>
    <r>
      <rPr>
        <b/>
        <sz val="16"/>
        <rFont val="Arial"/>
        <family val="2"/>
        <charset val="204"/>
      </rPr>
      <t xml:space="preserve"> тўғрисида 
ДАСТЛАБКИ  МАЪЛУМОТ</t>
    </r>
  </si>
  <si>
    <r>
      <t>Ҳисобот даври мобайнида</t>
    </r>
    <r>
      <rPr>
        <i/>
        <sz val="14"/>
        <rFont val="Arial"/>
        <family val="2"/>
        <charset val="204"/>
      </rPr>
      <t xml:space="preserve"> (</t>
    </r>
    <r>
      <rPr>
        <b/>
        <sz val="14"/>
        <rFont val="Arial"/>
        <family val="2"/>
        <charset val="204"/>
      </rPr>
      <t>бюджетдан ажратилган ва ижро этилган
маблағлар суммаси</t>
    </r>
  </si>
  <si>
    <t>Низомий номидаги Тошкент давлат педагогика университети</t>
  </si>
  <si>
    <t>Республика педагогик таълим ресурс маркази (кутубхона)</t>
  </si>
  <si>
    <t>Тошкент давлат педагогика университети ҳузуридаги академик лицей</t>
  </si>
  <si>
    <t>ТДПУ ҳузуридаги Наманган хизмат кўрсатиш 
ва сервис техникуми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</si>
  <si>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</si>
  <si>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</si>
  <si>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Ҳўжайли хизмат кўрсатиш 
ва сервис техникуми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</si>
  <si>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</si>
  <si>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</si>
  <si>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</si>
  <si>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Мактабгача ва мактаб таълими вазирлигининг марказлаштирилган тадбирлар бўйича харажатлар</t>
  </si>
  <si>
    <t>Мактабгача ва мактаб таълими вазирлиги тасарруфидаги Республика мақсадли китоб жамғармаси</t>
  </si>
  <si>
    <r>
      <t xml:space="preserve">Мактабгача ва мактаб таълими тизимидаги умумтаълим мактабларини мактаб хужжатлари билан таъминлаш, </t>
    </r>
    <r>
      <rPr>
        <sz val="14"/>
        <color rgb="FFFF0000"/>
        <rFont val="Arial"/>
        <family val="2"/>
        <charset val="204"/>
      </rPr>
      <t>ислоҳотларга кўмаклашиш жамғармаси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</si>
</sst>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theme="4" tint="-0.499984740745262"/>
      <name val="Arial"/>
      <family val="2"/>
      <charset val="204"/>
    </font>
    <font>
      <b/>
      <u/>
      <sz val="16"/>
      <color rgb="FFC00000"/>
      <name val="Arial"/>
      <family val="2"/>
      <charset val="204"/>
    </font>
    <font>
      <b/>
      <sz val="14"/>
      <color theme="4" tint="-0.499984740745262"/>
      <name val="Arial"/>
      <family val="2"/>
      <charset val="204"/>
    </font>
    <font>
      <sz val="14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2" fillId="0" borderId="30" xfId="0" applyFont="1" applyBorder="1" applyAlignment="1">
      <alignment horizontal="center" vertical="center" wrapText="1"/>
    </xf>
    <xf numFmtId="14" fontId="12" fillId="0" borderId="30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4" fontId="12" fillId="0" borderId="31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14" fontId="12" fillId="0" borderId="32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wrapText="1"/>
    </xf>
    <xf numFmtId="14" fontId="13" fillId="0" borderId="33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wrapText="1"/>
    </xf>
    <xf numFmtId="0" fontId="13" fillId="2" borderId="33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14" fontId="13" fillId="2" borderId="33" xfId="0" applyNumberFormat="1" applyFont="1" applyFill="1" applyBorder="1" applyAlignment="1">
      <alignment horizontal="center" vertical="center" wrapText="1"/>
    </xf>
    <xf numFmtId="4" fontId="13" fillId="2" borderId="33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left" vertical="top" wrapText="1"/>
    </xf>
    <xf numFmtId="0" fontId="14" fillId="0" borderId="0" xfId="0" applyFont="1"/>
    <xf numFmtId="3" fontId="3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top" wrapText="1"/>
    </xf>
    <xf numFmtId="0" fontId="15" fillId="0" borderId="0" xfId="0" applyFont="1"/>
    <xf numFmtId="3" fontId="3" fillId="3" borderId="5" xfId="0" applyNumberFormat="1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left" vertical="center" wrapText="1" indent="1"/>
    </xf>
    <xf numFmtId="3" fontId="3" fillId="0" borderId="5" xfId="0" applyNumberFormat="1" applyFont="1" applyBorder="1" applyAlignment="1">
      <alignment horizontal="left" vertical="center" indent="1"/>
    </xf>
    <xf numFmtId="3" fontId="3" fillId="0" borderId="6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horizontal="right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top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left" vertical="center" wrapText="1" indent="2"/>
    </xf>
    <xf numFmtId="164" fontId="9" fillId="3" borderId="5" xfId="0" applyNumberFormat="1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3" fontId="9" fillId="3" borderId="0" xfId="0" applyNumberFormat="1" applyFont="1" applyFill="1" applyAlignment="1">
      <alignment horizontal="left" vertical="center" wrapText="1"/>
    </xf>
    <xf numFmtId="49" fontId="9" fillId="3" borderId="0" xfId="0" applyNumberFormat="1" applyFont="1" applyFill="1" applyAlignment="1">
      <alignment horizontal="left" vertical="top" wrapText="1"/>
    </xf>
    <xf numFmtId="3" fontId="9" fillId="3" borderId="0" xfId="0" applyNumberFormat="1" applyFont="1" applyFill="1" applyAlignment="1">
      <alignment horizontal="left" vertical="top" wrapText="1"/>
    </xf>
    <xf numFmtId="0" fontId="9" fillId="3" borderId="0" xfId="0" applyFont="1" applyFill="1"/>
    <xf numFmtId="49" fontId="9" fillId="3" borderId="0" xfId="0" applyNumberFormat="1" applyFont="1" applyFill="1" applyAlignment="1">
      <alignment horizontal="left" vertical="center" wrapText="1"/>
    </xf>
    <xf numFmtId="0" fontId="9" fillId="3" borderId="0" xfId="0" applyFont="1" applyFill="1" applyAlignment="1">
      <alignment vertical="center"/>
    </xf>
    <xf numFmtId="164" fontId="24" fillId="3" borderId="5" xfId="0" applyNumberFormat="1" applyFont="1" applyFill="1" applyBorder="1" applyAlignment="1">
      <alignment horizontal="center" vertical="center" wrapText="1"/>
    </xf>
    <xf numFmtId="164" fontId="24" fillId="3" borderId="9" xfId="0" applyNumberFormat="1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left" vertical="center" indent="2"/>
    </xf>
    <xf numFmtId="3" fontId="9" fillId="3" borderId="8" xfId="0" applyNumberFormat="1" applyFont="1" applyFill="1" applyBorder="1" applyAlignment="1">
      <alignment horizontal="left" vertical="center" wrapText="1" indent="1"/>
    </xf>
    <xf numFmtId="3" fontId="9" fillId="3" borderId="4" xfId="0" applyNumberFormat="1" applyFont="1" applyFill="1" applyBorder="1" applyAlignment="1">
      <alignment horizontal="center" vertical="center" wrapText="1"/>
    </xf>
    <xf numFmtId="3" fontId="9" fillId="3" borderId="26" xfId="0" applyNumberFormat="1" applyFont="1" applyFill="1" applyBorder="1" applyAlignment="1">
      <alignment horizontal="left" vertical="center" wrapText="1" indent="2"/>
    </xf>
    <xf numFmtId="164" fontId="9" fillId="3" borderId="7" xfId="0" applyNumberFormat="1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 wrapText="1"/>
    </xf>
    <xf numFmtId="3" fontId="11" fillId="3" borderId="0" xfId="0" applyNumberFormat="1" applyFont="1" applyFill="1" applyAlignment="1">
      <alignment horizontal="right" vertical="top" wrapText="1"/>
    </xf>
    <xf numFmtId="3" fontId="18" fillId="3" borderId="0" xfId="0" applyNumberFormat="1" applyFont="1" applyFill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3" fontId="23" fillId="3" borderId="20" xfId="0" applyNumberFormat="1" applyFont="1" applyFill="1" applyBorder="1" applyAlignment="1">
      <alignment horizontal="center" vertical="center" wrapText="1"/>
    </xf>
    <xf numFmtId="3" fontId="23" fillId="3" borderId="37" xfId="0" applyNumberFormat="1" applyFont="1" applyFill="1" applyBorder="1" applyAlignment="1">
      <alignment horizontal="center" vertical="center" wrapText="1"/>
    </xf>
    <xf numFmtId="3" fontId="23" fillId="3" borderId="16" xfId="0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left" vertical="top" wrapText="1"/>
    </xf>
    <xf numFmtId="49" fontId="8" fillId="3" borderId="0" xfId="0" applyNumberFormat="1" applyFont="1" applyFill="1" applyAlignment="1">
      <alignment horizontal="left" vertical="top" wrapText="1"/>
    </xf>
    <xf numFmtId="0" fontId="8" fillId="3" borderId="0" xfId="0" applyFont="1" applyFill="1"/>
    <xf numFmtId="3" fontId="9" fillId="3" borderId="5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38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3" fontId="9" fillId="3" borderId="6" xfId="0" applyNumberFormat="1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23" fillId="3" borderId="20" xfId="0" applyNumberFormat="1" applyFont="1" applyFill="1" applyBorder="1" applyAlignment="1">
      <alignment horizontal="center" vertical="center" wrapText="1"/>
    </xf>
    <xf numFmtId="3" fontId="23" fillId="3" borderId="25" xfId="0" applyNumberFormat="1" applyFont="1" applyFill="1" applyBorder="1" applyAlignment="1">
      <alignment horizontal="center" vertical="center" wrapText="1"/>
    </xf>
    <xf numFmtId="3" fontId="20" fillId="3" borderId="0" xfId="0" applyNumberFormat="1" applyFont="1" applyFill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center" vertical="center" wrapText="1"/>
    </xf>
    <xf numFmtId="3" fontId="8" fillId="3" borderId="28" xfId="0" applyNumberFormat="1" applyFont="1" applyFill="1" applyBorder="1" applyAlignment="1">
      <alignment horizontal="center" vertical="center" wrapText="1"/>
    </xf>
    <xf numFmtId="3" fontId="8" fillId="3" borderId="29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3" fontId="16" fillId="3" borderId="24" xfId="0" applyNumberFormat="1" applyFont="1" applyFill="1" applyBorder="1" applyAlignment="1">
      <alignment horizontal="center" vertical="center" wrapText="1"/>
    </xf>
    <xf numFmtId="3" fontId="18" fillId="3" borderId="2" xfId="0" applyNumberFormat="1" applyFont="1" applyFill="1" applyBorder="1" applyAlignment="1">
      <alignment horizontal="center" vertical="center" wrapText="1"/>
    </xf>
    <xf numFmtId="3" fontId="18" fillId="3" borderId="6" xfId="0" applyNumberFormat="1" applyFont="1" applyFill="1" applyBorder="1" applyAlignment="1">
      <alignment horizontal="center" vertical="center" wrapText="1"/>
    </xf>
    <xf numFmtId="3" fontId="18" fillId="3" borderId="24" xfId="0" applyNumberFormat="1" applyFont="1" applyFill="1" applyBorder="1" applyAlignment="1">
      <alignment horizontal="center" vertical="center" wrapText="1"/>
    </xf>
    <xf numFmtId="3" fontId="16" fillId="3" borderId="3" xfId="0" applyNumberFormat="1" applyFont="1" applyFill="1" applyBorder="1" applyAlignment="1">
      <alignment horizontal="center" vertical="center" wrapText="1"/>
    </xf>
    <xf numFmtId="3" fontId="16" fillId="3" borderId="4" xfId="0" applyNumberFormat="1" applyFont="1" applyFill="1" applyBorder="1" applyAlignment="1">
      <alignment horizontal="center" vertical="center" wrapText="1"/>
    </xf>
    <xf numFmtId="3" fontId="16" fillId="3" borderId="9" xfId="0" applyNumberFormat="1" applyFont="1" applyFill="1" applyBorder="1" applyAlignment="1">
      <alignment horizontal="center" vertical="center" wrapText="1"/>
    </xf>
    <xf numFmtId="3" fontId="16" fillId="3" borderId="18" xfId="0" applyNumberFormat="1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3" fontId="19" fillId="3" borderId="10" xfId="0" applyNumberFormat="1" applyFont="1" applyFill="1" applyBorder="1" applyAlignment="1">
      <alignment horizontal="center" vertical="center" wrapText="1"/>
    </xf>
    <xf numFmtId="3" fontId="19" fillId="3" borderId="19" xfId="0" applyNumberFormat="1" applyFon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96" t="s">
        <v>1300</v>
      </c>
      <c r="D3" s="96"/>
      <c r="E3" s="96"/>
      <c r="F3" s="96"/>
      <c r="G3" s="96"/>
      <c r="H3" s="96"/>
      <c r="I3" s="96"/>
      <c r="J3" s="96"/>
    </row>
    <row r="4" spans="3:32" ht="16.5" customHeight="1" x14ac:dyDescent="0.3">
      <c r="H4" s="39" t="s">
        <v>1301</v>
      </c>
      <c r="I4" s="39"/>
    </row>
    <row r="5" spans="3:32" ht="45.75" customHeight="1" x14ac:dyDescent="0.3">
      <c r="C5" s="97" t="s">
        <v>5</v>
      </c>
      <c r="D5" s="100" t="s">
        <v>4</v>
      </c>
      <c r="E5" s="100" t="s">
        <v>1302</v>
      </c>
      <c r="F5" s="100"/>
      <c r="G5" s="100"/>
      <c r="H5" s="100"/>
      <c r="I5" s="103"/>
      <c r="J5" s="104"/>
      <c r="K5" s="33"/>
      <c r="L5" s="33"/>
      <c r="M5" s="33"/>
    </row>
    <row r="6" spans="3:32" ht="25.5" customHeight="1" x14ac:dyDescent="0.3">
      <c r="C6" s="98"/>
      <c r="D6" s="101"/>
      <c r="E6" s="105" t="s">
        <v>3</v>
      </c>
      <c r="F6" s="107" t="s">
        <v>0</v>
      </c>
      <c r="G6" s="107"/>
      <c r="H6" s="107"/>
      <c r="I6" s="108"/>
      <c r="J6" s="109"/>
    </row>
    <row r="7" spans="3:32" ht="124.5" customHeight="1" x14ac:dyDescent="0.3">
      <c r="C7" s="99"/>
      <c r="D7" s="102"/>
      <c r="E7" s="106"/>
      <c r="F7" s="40" t="s">
        <v>1303</v>
      </c>
      <c r="G7" s="40" t="s">
        <v>1304</v>
      </c>
      <c r="H7" s="40" t="s">
        <v>2</v>
      </c>
      <c r="I7" s="36" t="s">
        <v>1305</v>
      </c>
      <c r="J7" s="41" t="s">
        <v>1306</v>
      </c>
    </row>
    <row r="8" spans="3:32" s="20" customFormat="1" ht="37.5" x14ac:dyDescent="0.25">
      <c r="C8" s="18">
        <v>1</v>
      </c>
      <c r="D8" s="29" t="s">
        <v>1263</v>
      </c>
      <c r="E8" s="42">
        <f>+F8+H8</f>
        <v>2933388</v>
      </c>
      <c r="F8" s="43">
        <v>2220657</v>
      </c>
      <c r="G8" s="43"/>
      <c r="H8" s="44">
        <v>712731</v>
      </c>
      <c r="I8" s="34"/>
      <c r="J8" s="3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5">
        <f t="shared" ref="E9:E43" si="0">+F9+H9</f>
        <v>1627917</v>
      </c>
      <c r="F9" s="43">
        <v>1448571</v>
      </c>
      <c r="G9" s="43"/>
      <c r="H9" s="44">
        <v>179346</v>
      </c>
      <c r="I9" s="34"/>
      <c r="J9" s="3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5">
        <f t="shared" si="0"/>
        <v>1795757</v>
      </c>
      <c r="F10" s="43">
        <v>1730952</v>
      </c>
      <c r="G10" s="43"/>
      <c r="H10" s="44">
        <v>64805</v>
      </c>
      <c r="I10" s="34"/>
      <c r="J10" s="35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5">
        <f t="shared" si="0"/>
        <v>1347184</v>
      </c>
      <c r="F11" s="43">
        <v>1325364</v>
      </c>
      <c r="G11" s="43"/>
      <c r="H11" s="44">
        <v>21820</v>
      </c>
      <c r="I11" s="34"/>
      <c r="J11" s="3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5">
        <f t="shared" si="0"/>
        <v>1800530</v>
      </c>
      <c r="F12" s="43">
        <v>1669875</v>
      </c>
      <c r="G12" s="43"/>
      <c r="H12" s="44">
        <v>130655</v>
      </c>
      <c r="I12" s="34"/>
      <c r="J12" s="3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5">
        <f t="shared" si="0"/>
        <v>1331056</v>
      </c>
      <c r="F13" s="43">
        <v>1288551</v>
      </c>
      <c r="G13" s="43"/>
      <c r="H13" s="44">
        <v>42505</v>
      </c>
      <c r="I13" s="34"/>
      <c r="J13" s="35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5">
        <f t="shared" si="0"/>
        <v>2013010</v>
      </c>
      <c r="F14" s="43">
        <v>1918380</v>
      </c>
      <c r="G14" s="43"/>
      <c r="H14" s="44">
        <v>94630</v>
      </c>
      <c r="I14" s="34"/>
      <c r="J14" s="35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5">
        <f t="shared" si="0"/>
        <v>1569434</v>
      </c>
      <c r="F15" s="43">
        <v>1534254</v>
      </c>
      <c r="G15" s="43"/>
      <c r="H15" s="44">
        <v>35180</v>
      </c>
      <c r="I15" s="34"/>
      <c r="J15" s="35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5">
        <f t="shared" si="0"/>
        <v>1707946</v>
      </c>
      <c r="F16" s="43">
        <v>1642257</v>
      </c>
      <c r="G16" s="43"/>
      <c r="H16" s="44">
        <v>65689</v>
      </c>
      <c r="I16" s="34"/>
      <c r="J16" s="35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5">
        <f t="shared" si="0"/>
        <v>2289839</v>
      </c>
      <c r="F17" s="43">
        <v>2183389</v>
      </c>
      <c r="G17" s="43"/>
      <c r="H17" s="44">
        <v>106450</v>
      </c>
      <c r="I17" s="34"/>
      <c r="J17" s="35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37.5" x14ac:dyDescent="0.25">
      <c r="C18" s="21">
        <v>11</v>
      </c>
      <c r="D18" s="25" t="s">
        <v>1274</v>
      </c>
      <c r="E18" s="45">
        <f t="shared" si="0"/>
        <v>1439883</v>
      </c>
      <c r="F18" s="43">
        <v>1375783</v>
      </c>
      <c r="G18" s="43"/>
      <c r="H18" s="44">
        <v>64100</v>
      </c>
      <c r="I18" s="34"/>
      <c r="J18" s="35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5">
        <f t="shared" si="0"/>
        <v>1096862</v>
      </c>
      <c r="F19" s="43">
        <v>1060062</v>
      </c>
      <c r="G19" s="43"/>
      <c r="H19" s="44">
        <v>36800</v>
      </c>
      <c r="I19" s="34"/>
      <c r="J19" s="3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5">
        <f t="shared" si="0"/>
        <v>1497904</v>
      </c>
      <c r="F20" s="43">
        <v>1432254</v>
      </c>
      <c r="G20" s="43"/>
      <c r="H20" s="44">
        <v>65650</v>
      </c>
      <c r="I20" s="34"/>
      <c r="J20" s="35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5">
        <f t="shared" si="0"/>
        <v>2115604</v>
      </c>
      <c r="F21" s="43">
        <v>2069604</v>
      </c>
      <c r="G21" s="43"/>
      <c r="H21" s="43">
        <v>46000</v>
      </c>
      <c r="I21" s="46"/>
      <c r="J21" s="35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5">
        <f t="shared" si="0"/>
        <v>1120860</v>
      </c>
      <c r="F22" s="43">
        <v>1052160</v>
      </c>
      <c r="G22" s="43"/>
      <c r="H22" s="43">
        <v>68700</v>
      </c>
      <c r="I22" s="46"/>
      <c r="J22" s="3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5">
        <f t="shared" si="0"/>
        <v>1236164</v>
      </c>
      <c r="F23" s="43">
        <v>1141464</v>
      </c>
      <c r="G23" s="43"/>
      <c r="H23" s="43">
        <v>94700</v>
      </c>
      <c r="I23" s="46"/>
      <c r="J23" s="3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5">
        <f t="shared" si="0"/>
        <v>1012884</v>
      </c>
      <c r="F24" s="43">
        <v>861298</v>
      </c>
      <c r="G24" s="43"/>
      <c r="H24" s="43">
        <v>151586</v>
      </c>
      <c r="I24" s="46"/>
      <c r="J24" s="35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5">
        <f t="shared" si="0"/>
        <v>1270209</v>
      </c>
      <c r="F25" s="43">
        <v>1147209</v>
      </c>
      <c r="G25" s="43"/>
      <c r="H25" s="43">
        <v>123000</v>
      </c>
      <c r="I25" s="46"/>
      <c r="J25" s="35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5">
        <f t="shared" si="0"/>
        <v>2168860</v>
      </c>
      <c r="F26" s="43">
        <v>1446228</v>
      </c>
      <c r="G26" s="43"/>
      <c r="H26" s="43">
        <v>722632</v>
      </c>
      <c r="I26" s="46"/>
      <c r="J26" s="35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5">
        <f t="shared" si="0"/>
        <v>1505868</v>
      </c>
      <c r="F27" s="43">
        <v>1304103</v>
      </c>
      <c r="G27" s="43"/>
      <c r="H27" s="43">
        <v>201765</v>
      </c>
      <c r="I27" s="46"/>
      <c r="J27" s="35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5">
        <f t="shared" si="0"/>
        <v>1445670</v>
      </c>
      <c r="F28" s="43">
        <v>1262790</v>
      </c>
      <c r="G28" s="43"/>
      <c r="H28" s="43">
        <v>182880</v>
      </c>
      <c r="I28" s="46"/>
      <c r="J28" s="35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5">
        <f t="shared" si="0"/>
        <v>1309148</v>
      </c>
      <c r="F29" s="43">
        <v>1148948</v>
      </c>
      <c r="G29" s="43"/>
      <c r="H29" s="43">
        <v>160200</v>
      </c>
      <c r="I29" s="46"/>
      <c r="J29" s="35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5">
        <f t="shared" si="0"/>
        <v>1222616</v>
      </c>
      <c r="F30" s="43">
        <v>720268</v>
      </c>
      <c r="G30" s="43"/>
      <c r="H30" s="43">
        <v>502348</v>
      </c>
      <c r="I30" s="46"/>
      <c r="J30" s="35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5">
        <f t="shared" si="0"/>
        <v>159985</v>
      </c>
      <c r="F31" s="43">
        <v>135585</v>
      </c>
      <c r="G31" s="43"/>
      <c r="H31" s="44">
        <v>24400</v>
      </c>
      <c r="I31" s="34"/>
      <c r="J31" s="35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5">
        <f t="shared" si="0"/>
        <v>81876</v>
      </c>
      <c r="F32" s="43">
        <v>74856</v>
      </c>
      <c r="G32" s="43"/>
      <c r="H32" s="44">
        <v>7020</v>
      </c>
      <c r="I32" s="34"/>
      <c r="J32" s="35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1307</v>
      </c>
      <c r="E33" s="45">
        <f t="shared" si="0"/>
        <v>918197</v>
      </c>
      <c r="F33" s="43">
        <v>547206</v>
      </c>
      <c r="G33" s="43"/>
      <c r="H33" s="44">
        <v>370991</v>
      </c>
      <c r="I33" s="34"/>
      <c r="J33" s="35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5">
        <f t="shared" si="0"/>
        <v>760327</v>
      </c>
      <c r="F34" s="43">
        <v>538125</v>
      </c>
      <c r="G34" s="43"/>
      <c r="H34" s="44">
        <v>222202</v>
      </c>
      <c r="I34" s="34"/>
      <c r="J34" s="35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5">
        <f t="shared" si="0"/>
        <v>1374547</v>
      </c>
      <c r="F35" s="43">
        <v>1256347</v>
      </c>
      <c r="G35" s="43"/>
      <c r="H35" s="44">
        <v>118200</v>
      </c>
      <c r="I35" s="34"/>
      <c r="J35" s="35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5">
        <f t="shared" si="0"/>
        <v>374404</v>
      </c>
      <c r="F36" s="43">
        <v>355539</v>
      </c>
      <c r="G36" s="43" t="s">
        <v>1309</v>
      </c>
      <c r="H36" s="44">
        <v>18865</v>
      </c>
      <c r="I36" s="34"/>
      <c r="J36" s="35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5">
        <f t="shared" si="0"/>
        <v>579075</v>
      </c>
      <c r="F37" s="43">
        <v>422021</v>
      </c>
      <c r="G37" s="43"/>
      <c r="H37" s="44">
        <v>157054</v>
      </c>
      <c r="I37" s="34"/>
      <c r="J37" s="35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5">
        <f t="shared" si="0"/>
        <v>93893</v>
      </c>
      <c r="F38" s="43">
        <v>88893</v>
      </c>
      <c r="G38" s="43"/>
      <c r="H38" s="44">
        <v>5000</v>
      </c>
      <c r="I38" s="34"/>
      <c r="J38" s="35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x14ac:dyDescent="0.25">
      <c r="C39" s="21">
        <v>32</v>
      </c>
      <c r="D39" s="27" t="s">
        <v>1294</v>
      </c>
      <c r="E39" s="45">
        <f t="shared" si="0"/>
        <v>100886</v>
      </c>
      <c r="F39" s="43">
        <v>100886</v>
      </c>
      <c r="G39" s="43"/>
      <c r="H39" s="44">
        <v>0</v>
      </c>
      <c r="I39" s="34"/>
      <c r="J39" s="35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1308</v>
      </c>
      <c r="E40" s="45">
        <f t="shared" si="0"/>
        <v>39565</v>
      </c>
      <c r="F40" s="43">
        <v>39565</v>
      </c>
      <c r="G40" s="43"/>
      <c r="H40" s="44">
        <v>0</v>
      </c>
      <c r="I40" s="34"/>
      <c r="J40" s="35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5">
        <f t="shared" si="0"/>
        <v>53502</v>
      </c>
      <c r="F41" s="43">
        <v>53502</v>
      </c>
      <c r="G41" s="43"/>
      <c r="H41" s="44">
        <v>0</v>
      </c>
      <c r="I41" s="34"/>
      <c r="J41" s="35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5">
        <f t="shared" si="0"/>
        <v>368578</v>
      </c>
      <c r="F42" s="43">
        <v>342438</v>
      </c>
      <c r="G42" s="43"/>
      <c r="H42" s="44">
        <v>26140</v>
      </c>
      <c r="I42" s="34"/>
      <c r="J42" s="35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5">
        <f t="shared" si="0"/>
        <v>35783080</v>
      </c>
      <c r="F43" s="43">
        <v>0</v>
      </c>
      <c r="G43" s="43"/>
      <c r="H43" s="44">
        <v>35783080</v>
      </c>
      <c r="I43" s="34"/>
      <c r="J43" s="35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2" t="s">
        <v>1288</v>
      </c>
      <c r="E44" s="47">
        <f>+F44+H44+J44</f>
        <v>4953356177</v>
      </c>
      <c r="F44" s="43">
        <v>4953356177</v>
      </c>
      <c r="G44" s="43"/>
      <c r="H44" s="44">
        <v>0</v>
      </c>
      <c r="I44" s="34"/>
      <c r="J44" s="35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7">
        <v>38</v>
      </c>
      <c r="D45" s="38" t="s">
        <v>1298</v>
      </c>
      <c r="E45" s="47">
        <f>+F45+H45+J45</f>
        <v>1560424400</v>
      </c>
      <c r="F45" s="43"/>
      <c r="G45" s="48"/>
      <c r="H45" s="44"/>
      <c r="I45" s="34"/>
      <c r="J45" s="35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7">
        <v>39</v>
      </c>
      <c r="D46" s="38" t="s">
        <v>1299</v>
      </c>
      <c r="E46" s="47">
        <f>+F46+H46+J46</f>
        <v>300000000</v>
      </c>
      <c r="F46" s="43"/>
      <c r="G46" s="48"/>
      <c r="H46" s="44"/>
      <c r="I46" s="34"/>
      <c r="J46" s="35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94" t="s">
        <v>1259</v>
      </c>
      <c r="D47" s="95"/>
      <c r="E47" s="49">
        <f>SUM(E8:E46)</f>
        <v>6891327085</v>
      </c>
      <c r="F47" s="49">
        <f>SUM(F8:F46)</f>
        <v>4990295561</v>
      </c>
      <c r="G47" s="49">
        <f>SUM(G8:G46)</f>
        <v>0</v>
      </c>
      <c r="H47" s="49">
        <f>SUM(H8:H46)</f>
        <v>40607124</v>
      </c>
      <c r="I47" s="49"/>
      <c r="J47" s="49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E49" s="30"/>
      <c r="F49" s="31"/>
      <c r="G49" s="31"/>
      <c r="H49" s="31"/>
      <c r="I49" s="31"/>
      <c r="L49" s="19"/>
    </row>
    <row r="50" spans="1:12" x14ac:dyDescent="0.3">
      <c r="E50" s="30"/>
      <c r="F50" s="31"/>
      <c r="G50" s="31"/>
      <c r="H50" s="31"/>
      <c r="I50" s="31"/>
      <c r="J50" s="50">
        <v>1860424.4</v>
      </c>
    </row>
    <row r="51" spans="1:12" s="16" customFormat="1" x14ac:dyDescent="0.3">
      <c r="A51" s="17"/>
      <c r="B51" s="17"/>
      <c r="E51" s="30"/>
      <c r="F51" s="31"/>
      <c r="G51" s="31"/>
      <c r="H51" s="31"/>
      <c r="I51" s="31"/>
    </row>
    <row r="52" spans="1:12" s="16" customFormat="1" x14ac:dyDescent="0.3">
      <c r="A52" s="17"/>
      <c r="B52" s="17"/>
      <c r="E52" s="30"/>
      <c r="F52" s="31"/>
      <c r="G52" s="31"/>
      <c r="H52" s="31"/>
      <c r="I52" s="31"/>
    </row>
    <row r="53" spans="1:12" s="16" customFormat="1" x14ac:dyDescent="0.3">
      <c r="A53" s="17"/>
      <c r="B53" s="17"/>
      <c r="E53" s="30"/>
      <c r="F53" s="31"/>
      <c r="G53" s="31"/>
      <c r="H53" s="31"/>
      <c r="I53" s="31"/>
    </row>
    <row r="54" spans="1:12" s="16" customFormat="1" x14ac:dyDescent="0.3">
      <c r="A54" s="17"/>
      <c r="B54" s="17"/>
      <c r="E54" s="30"/>
      <c r="F54" s="31"/>
      <c r="G54" s="31"/>
      <c r="H54" s="31"/>
      <c r="I54" s="31"/>
    </row>
    <row r="55" spans="1:12" s="16" customFormat="1" x14ac:dyDescent="0.3">
      <c r="A55" s="17"/>
      <c r="B55" s="17"/>
      <c r="E55" s="30"/>
      <c r="F55" s="31"/>
      <c r="G55" s="31"/>
      <c r="H55" s="31"/>
      <c r="I55" s="31"/>
    </row>
    <row r="56" spans="1:12" s="16" customFormat="1" x14ac:dyDescent="0.3">
      <c r="A56" s="17"/>
      <c r="B56" s="17"/>
    </row>
    <row r="57" spans="1:12" s="16" customFormat="1" x14ac:dyDescent="0.3">
      <c r="A57" s="17"/>
      <c r="B57" s="17"/>
    </row>
    <row r="58" spans="1:12" s="16" customFormat="1" x14ac:dyDescent="0.3">
      <c r="A58" s="17"/>
      <c r="B58" s="17"/>
    </row>
  </sheetData>
  <autoFilter ref="C7:AF47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3:AI67"/>
  <sheetViews>
    <sheetView tabSelected="1" view="pageBreakPreview" zoomScale="55" zoomScaleNormal="55" zoomScaleSheetLayoutView="55" workbookViewId="0">
      <pane xSplit="4" ySplit="8" topLeftCell="E53" activePane="bottomRight" state="frozen"/>
      <selection pane="topRight" activeCell="E1" sqref="E1"/>
      <selection pane="bottomLeft" activeCell="A9" sqref="A9"/>
      <selection pane="bottomRight" activeCell="R1" sqref="R1:U1048576"/>
    </sheetView>
  </sheetViews>
  <sheetFormatPr defaultRowHeight="18" x14ac:dyDescent="0.25"/>
  <cols>
    <col min="1" max="1" width="9.140625" style="59"/>
    <col min="2" max="2" width="2.140625" style="59" customWidth="1"/>
    <col min="3" max="3" width="5.85546875" style="58" customWidth="1"/>
    <col min="4" max="4" width="93" style="58" customWidth="1"/>
    <col min="5" max="6" width="21.5703125" style="58" customWidth="1"/>
    <col min="7" max="7" width="23.5703125" style="58" customWidth="1"/>
    <col min="8" max="8" width="23.140625" style="58" customWidth="1"/>
    <col min="9" max="16" width="21.28515625" style="58" customWidth="1"/>
    <col min="17" max="17" width="3" style="58" customWidth="1"/>
    <col min="18" max="18" width="27.7109375" style="58" customWidth="1"/>
    <col min="19" max="19" width="47.5703125" style="57" customWidth="1"/>
    <col min="20" max="20" width="50.85546875" style="57" customWidth="1"/>
    <col min="21" max="23" width="15.7109375" style="58" customWidth="1"/>
    <col min="24" max="35" width="9.140625" style="58"/>
    <col min="36" max="16384" width="9.140625" style="59"/>
  </cols>
  <sheetData>
    <row r="3" spans="3:35" ht="61.5" customHeight="1" x14ac:dyDescent="0.25">
      <c r="C3" s="112" t="s">
        <v>1344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73"/>
    </row>
    <row r="4" spans="3:35" ht="17.25" customHeight="1" x14ac:dyDescent="0.25">
      <c r="P4" s="74" t="s">
        <v>1337</v>
      </c>
      <c r="Q4" s="74"/>
    </row>
    <row r="5" spans="3:35" ht="57" customHeight="1" x14ac:dyDescent="0.25">
      <c r="C5" s="113" t="s">
        <v>5</v>
      </c>
      <c r="D5" s="116" t="s">
        <v>1336</v>
      </c>
      <c r="E5" s="119" t="s">
        <v>1345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1"/>
      <c r="Q5" s="73"/>
    </row>
    <row r="6" spans="3:35" ht="34.5" customHeight="1" x14ac:dyDescent="0.25">
      <c r="C6" s="114"/>
      <c r="D6" s="117"/>
      <c r="E6" s="122" t="s">
        <v>1340</v>
      </c>
      <c r="F6" s="123"/>
      <c r="G6" s="124" t="s">
        <v>0</v>
      </c>
      <c r="H6" s="125"/>
      <c r="I6" s="125"/>
      <c r="J6" s="125"/>
      <c r="K6" s="125"/>
      <c r="L6" s="125"/>
      <c r="M6" s="125"/>
      <c r="N6" s="125"/>
      <c r="O6" s="125"/>
      <c r="P6" s="126"/>
      <c r="Q6" s="75"/>
    </row>
    <row r="7" spans="3:35" ht="126.75" customHeight="1" x14ac:dyDescent="0.25">
      <c r="C7" s="114"/>
      <c r="D7" s="117"/>
      <c r="E7" s="127" t="s">
        <v>1296</v>
      </c>
      <c r="F7" s="129" t="s">
        <v>1297</v>
      </c>
      <c r="G7" s="114" t="s">
        <v>1</v>
      </c>
      <c r="H7" s="131"/>
      <c r="I7" s="131" t="s">
        <v>1310</v>
      </c>
      <c r="J7" s="131"/>
      <c r="K7" s="131" t="s">
        <v>2</v>
      </c>
      <c r="L7" s="131"/>
      <c r="M7" s="132" t="s">
        <v>1342</v>
      </c>
      <c r="N7" s="133"/>
      <c r="O7" s="131" t="s">
        <v>1341</v>
      </c>
      <c r="P7" s="134"/>
      <c r="Q7" s="73"/>
    </row>
    <row r="8" spans="3:35" ht="65.25" customHeight="1" x14ac:dyDescent="0.25">
      <c r="C8" s="115"/>
      <c r="D8" s="118"/>
      <c r="E8" s="128"/>
      <c r="F8" s="130"/>
      <c r="G8" s="76" t="s">
        <v>1296</v>
      </c>
      <c r="H8" s="77" t="s">
        <v>1297</v>
      </c>
      <c r="I8" s="77" t="s">
        <v>1296</v>
      </c>
      <c r="J8" s="77" t="s">
        <v>1297</v>
      </c>
      <c r="K8" s="77" t="s">
        <v>1296</v>
      </c>
      <c r="L8" s="77" t="s">
        <v>1297</v>
      </c>
      <c r="M8" s="77" t="s">
        <v>1296</v>
      </c>
      <c r="N8" s="77" t="s">
        <v>1297</v>
      </c>
      <c r="O8" s="77" t="s">
        <v>1296</v>
      </c>
      <c r="P8" s="78" t="s">
        <v>1297</v>
      </c>
      <c r="Q8" s="73"/>
    </row>
    <row r="9" spans="3:35" s="85" customFormat="1" ht="51.75" customHeight="1" x14ac:dyDescent="0.25">
      <c r="C9" s="110" t="s">
        <v>1259</v>
      </c>
      <c r="D9" s="111"/>
      <c r="E9" s="79">
        <f t="shared" ref="E9:P9" si="0">SUM(E10:E57)</f>
        <v>8418131730.8361998</v>
      </c>
      <c r="F9" s="80">
        <f t="shared" si="0"/>
        <v>7094848007.5973911</v>
      </c>
      <c r="G9" s="79">
        <f t="shared" si="0"/>
        <v>5843834583.9341202</v>
      </c>
      <c r="H9" s="81">
        <f t="shared" si="0"/>
        <v>5679568403.2650204</v>
      </c>
      <c r="I9" s="81">
        <f t="shared" si="0"/>
        <v>1419426836.9020801</v>
      </c>
      <c r="J9" s="81">
        <f t="shared" si="0"/>
        <v>1397338368.2761507</v>
      </c>
      <c r="K9" s="81">
        <f t="shared" si="0"/>
        <v>1104870310</v>
      </c>
      <c r="L9" s="81">
        <f t="shared" si="0"/>
        <v>17941236.056219999</v>
      </c>
      <c r="M9" s="81">
        <f t="shared" si="0"/>
        <v>372526</v>
      </c>
      <c r="N9" s="81">
        <f t="shared" si="0"/>
        <v>108989.65351</v>
      </c>
      <c r="O9" s="81">
        <f t="shared" si="0"/>
        <v>50000000</v>
      </c>
      <c r="P9" s="80">
        <f t="shared" si="0"/>
        <v>0</v>
      </c>
      <c r="Q9" s="82"/>
      <c r="R9" s="83"/>
      <c r="S9" s="84"/>
      <c r="T9" s="84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</row>
    <row r="10" spans="3:35" ht="65.25" customHeight="1" x14ac:dyDescent="0.25">
      <c r="C10" s="51">
        <v>1</v>
      </c>
      <c r="D10" s="52" t="s">
        <v>1354</v>
      </c>
      <c r="E10" s="70">
        <f t="shared" ref="E10:F24" si="1">+G10+K10+O10+I10</f>
        <v>7201161009.3381996</v>
      </c>
      <c r="F10" s="71">
        <f>+H10+L10+P10+J10</f>
        <v>7027880821.3345804</v>
      </c>
      <c r="G10" s="91">
        <v>5792177660.93612</v>
      </c>
      <c r="H10" s="92">
        <v>5638565642.4574604</v>
      </c>
      <c r="I10" s="92">
        <v>1408983348.4020801</v>
      </c>
      <c r="J10" s="92">
        <v>1389315178.8771198</v>
      </c>
      <c r="K10" s="93"/>
      <c r="L10" s="53"/>
      <c r="M10" s="53"/>
      <c r="N10" s="53"/>
      <c r="O10" s="53"/>
      <c r="P10" s="54"/>
      <c r="Q10" s="55"/>
      <c r="R10" s="56"/>
    </row>
    <row r="11" spans="3:35" ht="65.25" customHeight="1" x14ac:dyDescent="0.25">
      <c r="C11" s="51">
        <f>+C10+1</f>
        <v>2</v>
      </c>
      <c r="D11" s="52" t="s">
        <v>1339</v>
      </c>
      <c r="E11" s="70">
        <f t="shared" ref="E11" si="2">+G11+K11+O11+I11</f>
        <v>50000000</v>
      </c>
      <c r="F11" s="71">
        <f t="shared" ref="F11" si="3">+H11+L11+P11+J11</f>
        <v>0</v>
      </c>
      <c r="G11" s="51"/>
      <c r="H11" s="86"/>
      <c r="I11" s="86"/>
      <c r="J11" s="86"/>
      <c r="K11" s="53"/>
      <c r="L11" s="53"/>
      <c r="M11" s="53"/>
      <c r="N11" s="53"/>
      <c r="O11" s="53">
        <v>50000000</v>
      </c>
      <c r="P11" s="54">
        <v>0</v>
      </c>
      <c r="Q11" s="55"/>
      <c r="R11" s="56"/>
    </row>
    <row r="12" spans="3:35" s="61" customFormat="1" ht="51.75" customHeight="1" x14ac:dyDescent="0.25">
      <c r="C12" s="51">
        <f>+C11+1</f>
        <v>3</v>
      </c>
      <c r="D12" s="52" t="s">
        <v>1355</v>
      </c>
      <c r="E12" s="70">
        <f t="shared" si="1"/>
        <v>3665661</v>
      </c>
      <c r="F12" s="71">
        <f t="shared" si="1"/>
        <v>2698631.8229999999</v>
      </c>
      <c r="G12" s="72">
        <v>2174479</v>
      </c>
      <c r="H12" s="53">
        <v>1693220.49</v>
      </c>
      <c r="I12" s="53">
        <v>538184</v>
      </c>
      <c r="J12" s="53">
        <v>350203.26699999999</v>
      </c>
      <c r="K12" s="53">
        <v>952998</v>
      </c>
      <c r="L12" s="53">
        <v>655208.06599999999</v>
      </c>
      <c r="M12" s="53">
        <f>84000+68535</f>
        <v>152535</v>
      </c>
      <c r="N12" s="53">
        <f>899.099+65053</f>
        <v>65952.099000000002</v>
      </c>
      <c r="O12" s="53"/>
      <c r="P12" s="54"/>
      <c r="Q12" s="55"/>
      <c r="R12" s="56"/>
      <c r="S12" s="60"/>
      <c r="T12" s="60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</row>
    <row r="13" spans="3:35" s="61" customFormat="1" ht="48.75" customHeight="1" x14ac:dyDescent="0.25">
      <c r="C13" s="51">
        <f t="shared" ref="C13:C46" si="4">+C12+1</f>
        <v>4</v>
      </c>
      <c r="D13" s="52" t="s">
        <v>1356</v>
      </c>
      <c r="E13" s="70">
        <f t="shared" si="1"/>
        <v>9077520</v>
      </c>
      <c r="F13" s="71">
        <f t="shared" si="1"/>
        <v>1182351.513</v>
      </c>
      <c r="G13" s="72"/>
      <c r="H13" s="53"/>
      <c r="I13" s="53"/>
      <c r="J13" s="53"/>
      <c r="K13" s="53">
        <v>9077520</v>
      </c>
      <c r="L13" s="53">
        <v>1182351.513</v>
      </c>
      <c r="M13" s="53"/>
      <c r="N13" s="53"/>
      <c r="O13" s="53"/>
      <c r="P13" s="54"/>
      <c r="Q13" s="55"/>
      <c r="R13" s="56"/>
      <c r="S13" s="60"/>
      <c r="T13" s="60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</row>
    <row r="14" spans="3:35" s="61" customFormat="1" ht="58.5" customHeight="1" x14ac:dyDescent="0.25">
      <c r="C14" s="51">
        <f t="shared" si="4"/>
        <v>5</v>
      </c>
      <c r="D14" s="52" t="s">
        <v>1311</v>
      </c>
      <c r="E14" s="70">
        <f t="shared" si="1"/>
        <v>2774247</v>
      </c>
      <c r="F14" s="71">
        <f t="shared" si="1"/>
        <v>2283600.4981300002</v>
      </c>
      <c r="G14" s="72">
        <v>1977303</v>
      </c>
      <c r="H14" s="53">
        <v>1685411.6173</v>
      </c>
      <c r="I14" s="53">
        <v>433737</v>
      </c>
      <c r="J14" s="53">
        <v>324006.73100000003</v>
      </c>
      <c r="K14" s="53">
        <v>363207</v>
      </c>
      <c r="L14" s="53">
        <v>274182.14983000001</v>
      </c>
      <c r="M14" s="53">
        <v>7500</v>
      </c>
      <c r="N14" s="53">
        <v>7492.5</v>
      </c>
      <c r="O14" s="53"/>
      <c r="P14" s="54"/>
      <c r="Q14" s="55"/>
      <c r="R14" s="56"/>
      <c r="S14" s="60"/>
      <c r="T14" s="60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</row>
    <row r="15" spans="3:35" s="61" customFormat="1" ht="58.5" customHeight="1" x14ac:dyDescent="0.25">
      <c r="C15" s="51">
        <f t="shared" si="4"/>
        <v>6</v>
      </c>
      <c r="D15" s="52" t="s">
        <v>1312</v>
      </c>
      <c r="E15" s="70">
        <f t="shared" si="1"/>
        <v>2528066</v>
      </c>
      <c r="F15" s="71">
        <f t="shared" si="1"/>
        <v>2053942.4462000001</v>
      </c>
      <c r="G15" s="72">
        <v>1863270</v>
      </c>
      <c r="H15" s="53">
        <v>1525369.507</v>
      </c>
      <c r="I15" s="53">
        <v>461160</v>
      </c>
      <c r="J15" s="53">
        <v>384375.49200000003</v>
      </c>
      <c r="K15" s="53">
        <v>203636</v>
      </c>
      <c r="L15" s="53">
        <v>144197.4472</v>
      </c>
      <c r="M15" s="53"/>
      <c r="N15" s="53"/>
      <c r="O15" s="53"/>
      <c r="P15" s="54"/>
      <c r="Q15" s="55"/>
      <c r="R15" s="56"/>
      <c r="S15" s="60"/>
      <c r="T15" s="60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</row>
    <row r="16" spans="3:35" s="61" customFormat="1" ht="58.5" customHeight="1" x14ac:dyDescent="0.25">
      <c r="C16" s="51">
        <f t="shared" si="4"/>
        <v>7</v>
      </c>
      <c r="D16" s="52" t="s">
        <v>1313</v>
      </c>
      <c r="E16" s="70">
        <f t="shared" si="1"/>
        <v>1670981</v>
      </c>
      <c r="F16" s="71">
        <f t="shared" si="1"/>
        <v>1016629.13144</v>
      </c>
      <c r="G16" s="72">
        <v>1272810</v>
      </c>
      <c r="H16" s="53">
        <v>776732.64408</v>
      </c>
      <c r="I16" s="53">
        <v>315021</v>
      </c>
      <c r="J16" s="53">
        <v>166860.19847999999</v>
      </c>
      <c r="K16" s="53">
        <v>83150</v>
      </c>
      <c r="L16" s="53">
        <v>73036.288879999993</v>
      </c>
      <c r="M16" s="53"/>
      <c r="N16" s="53"/>
      <c r="O16" s="53"/>
      <c r="P16" s="54"/>
      <c r="Q16" s="55"/>
      <c r="R16" s="56"/>
      <c r="S16" s="60"/>
      <c r="T16" s="60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</row>
    <row r="17" spans="3:35" s="61" customFormat="1" ht="58.5" customHeight="1" x14ac:dyDescent="0.25">
      <c r="C17" s="51">
        <f t="shared" si="4"/>
        <v>8</v>
      </c>
      <c r="D17" s="52" t="s">
        <v>1314</v>
      </c>
      <c r="E17" s="70">
        <f t="shared" si="1"/>
        <v>1729200</v>
      </c>
      <c r="F17" s="71">
        <f>+H17+L17+P17+J17</f>
        <v>1697777.18139</v>
      </c>
      <c r="G17" s="72">
        <v>1215000</v>
      </c>
      <c r="H17" s="53">
        <v>1197749.3030000001</v>
      </c>
      <c r="I17" s="53">
        <v>306000</v>
      </c>
      <c r="J17" s="53">
        <v>294258.54200000002</v>
      </c>
      <c r="K17" s="53">
        <v>208200</v>
      </c>
      <c r="L17" s="53">
        <v>205769.33639000001</v>
      </c>
      <c r="M17" s="53">
        <v>4500</v>
      </c>
      <c r="N17" s="53">
        <v>4498.77639</v>
      </c>
      <c r="O17" s="53"/>
      <c r="P17" s="54"/>
      <c r="Q17" s="55"/>
      <c r="R17" s="56"/>
      <c r="S17" s="60"/>
      <c r="T17" s="60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</row>
    <row r="18" spans="3:35" s="61" customFormat="1" ht="58.5" customHeight="1" x14ac:dyDescent="0.25">
      <c r="C18" s="51">
        <f t="shared" si="4"/>
        <v>9</v>
      </c>
      <c r="D18" s="52" t="s">
        <v>1315</v>
      </c>
      <c r="E18" s="70">
        <f t="shared" si="1"/>
        <v>1922086</v>
      </c>
      <c r="F18" s="71">
        <f t="shared" si="1"/>
        <v>1188047.5064000001</v>
      </c>
      <c r="G18" s="72">
        <v>1202565</v>
      </c>
      <c r="H18" s="53">
        <v>824090.45700000005</v>
      </c>
      <c r="I18" s="53">
        <v>297636</v>
      </c>
      <c r="J18" s="53">
        <v>197951.40299999999</v>
      </c>
      <c r="K18" s="53">
        <v>421885</v>
      </c>
      <c r="L18" s="53">
        <v>166005.6464</v>
      </c>
      <c r="M18" s="53"/>
      <c r="N18" s="53"/>
      <c r="O18" s="53"/>
      <c r="P18" s="54"/>
      <c r="Q18" s="55"/>
      <c r="R18" s="56"/>
      <c r="S18" s="60"/>
      <c r="T18" s="60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</row>
    <row r="19" spans="3:35" s="61" customFormat="1" ht="58.5" customHeight="1" x14ac:dyDescent="0.25">
      <c r="C19" s="51">
        <f t="shared" si="4"/>
        <v>10</v>
      </c>
      <c r="D19" s="52" t="s">
        <v>1316</v>
      </c>
      <c r="E19" s="70">
        <f t="shared" si="1"/>
        <v>2303697</v>
      </c>
      <c r="F19" s="71">
        <f t="shared" si="1"/>
        <v>1886624.0420000001</v>
      </c>
      <c r="G19" s="72">
        <v>1637769</v>
      </c>
      <c r="H19" s="53">
        <v>1364575.9750000001</v>
      </c>
      <c r="I19" s="53">
        <v>405348</v>
      </c>
      <c r="J19" s="53">
        <v>341438.467</v>
      </c>
      <c r="K19" s="53">
        <v>260580</v>
      </c>
      <c r="L19" s="53">
        <v>180609.6</v>
      </c>
      <c r="M19" s="53"/>
      <c r="N19" s="53"/>
      <c r="O19" s="53"/>
      <c r="P19" s="54"/>
      <c r="Q19" s="55"/>
      <c r="R19" s="56"/>
      <c r="S19" s="60"/>
      <c r="T19" s="60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</row>
    <row r="20" spans="3:35" s="61" customFormat="1" ht="58.5" customHeight="1" x14ac:dyDescent="0.25">
      <c r="C20" s="51">
        <f t="shared" si="4"/>
        <v>11</v>
      </c>
      <c r="D20" s="52" t="s">
        <v>1317</v>
      </c>
      <c r="E20" s="70">
        <f t="shared" si="1"/>
        <v>1909756</v>
      </c>
      <c r="F20" s="71">
        <f t="shared" si="1"/>
        <v>1401172.1682800001</v>
      </c>
      <c r="G20" s="72">
        <v>1387590</v>
      </c>
      <c r="H20" s="53">
        <v>1062695.804</v>
      </c>
      <c r="I20" s="53">
        <v>343428</v>
      </c>
      <c r="J20" s="53">
        <v>258361.696</v>
      </c>
      <c r="K20" s="53">
        <v>178738</v>
      </c>
      <c r="L20" s="53">
        <v>80114.668279999998</v>
      </c>
      <c r="M20" s="53"/>
      <c r="N20" s="53"/>
      <c r="O20" s="53"/>
      <c r="P20" s="54"/>
      <c r="Q20" s="55"/>
      <c r="R20" s="56"/>
      <c r="S20" s="60"/>
      <c r="T20" s="60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</row>
    <row r="21" spans="3:35" s="61" customFormat="1" ht="58.5" customHeight="1" x14ac:dyDescent="0.25">
      <c r="C21" s="51">
        <f t="shared" si="4"/>
        <v>12</v>
      </c>
      <c r="D21" s="52" t="s">
        <v>1318</v>
      </c>
      <c r="E21" s="70">
        <f t="shared" si="1"/>
        <v>2159430</v>
      </c>
      <c r="F21" s="71">
        <f t="shared" si="1"/>
        <v>1727614.3796900001</v>
      </c>
      <c r="G21" s="72">
        <v>1547322</v>
      </c>
      <c r="H21" s="53">
        <v>1215315.8940000001</v>
      </c>
      <c r="I21" s="53">
        <v>382962</v>
      </c>
      <c r="J21" s="53">
        <v>296519.973</v>
      </c>
      <c r="K21" s="53">
        <v>229146</v>
      </c>
      <c r="L21" s="53">
        <v>215778.51269</v>
      </c>
      <c r="M21" s="53"/>
      <c r="N21" s="53"/>
      <c r="O21" s="53"/>
      <c r="P21" s="54"/>
      <c r="Q21" s="55"/>
      <c r="R21" s="56"/>
      <c r="S21" s="60"/>
      <c r="T21" s="60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</row>
    <row r="22" spans="3:35" s="61" customFormat="1" ht="58.5" customHeight="1" x14ac:dyDescent="0.25">
      <c r="C22" s="51">
        <f t="shared" si="4"/>
        <v>13</v>
      </c>
      <c r="D22" s="52" t="s">
        <v>1319</v>
      </c>
      <c r="E22" s="70">
        <f t="shared" si="1"/>
        <v>2691223</v>
      </c>
      <c r="F22" s="71">
        <f t="shared" si="1"/>
        <v>2221640.4953200002</v>
      </c>
      <c r="G22" s="72">
        <v>1993206</v>
      </c>
      <c r="H22" s="53">
        <v>1717506.8740000001</v>
      </c>
      <c r="I22" s="53">
        <v>493317</v>
      </c>
      <c r="J22" s="53">
        <v>416033.73800000001</v>
      </c>
      <c r="K22" s="53">
        <v>204700</v>
      </c>
      <c r="L22" s="53">
        <v>88099.883319999994</v>
      </c>
      <c r="M22" s="53"/>
      <c r="N22" s="53"/>
      <c r="O22" s="53"/>
      <c r="P22" s="54"/>
      <c r="Q22" s="55"/>
      <c r="R22" s="56"/>
      <c r="S22" s="60"/>
      <c r="T22" s="60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</row>
    <row r="23" spans="3:35" s="61" customFormat="1" ht="58.5" customHeight="1" x14ac:dyDescent="0.25">
      <c r="C23" s="51">
        <f t="shared" si="4"/>
        <v>14</v>
      </c>
      <c r="D23" s="52" t="s">
        <v>1320</v>
      </c>
      <c r="E23" s="70">
        <f t="shared" si="1"/>
        <v>2197434</v>
      </c>
      <c r="F23" s="71">
        <f t="shared" si="1"/>
        <v>1657594.004</v>
      </c>
      <c r="G23" s="72">
        <v>1700988</v>
      </c>
      <c r="H23" s="53">
        <v>1286048.818</v>
      </c>
      <c r="I23" s="53">
        <v>420996</v>
      </c>
      <c r="J23" s="53">
        <v>327825.28600000002</v>
      </c>
      <c r="K23" s="53">
        <v>75450</v>
      </c>
      <c r="L23" s="53">
        <v>43719.9</v>
      </c>
      <c r="M23" s="53"/>
      <c r="N23" s="53"/>
      <c r="O23" s="53"/>
      <c r="P23" s="54"/>
      <c r="Q23" s="55"/>
      <c r="R23" s="56"/>
      <c r="S23" s="60"/>
      <c r="T23" s="60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</row>
    <row r="24" spans="3:35" s="61" customFormat="1" ht="58.5" customHeight="1" x14ac:dyDescent="0.25">
      <c r="C24" s="51">
        <f t="shared" si="4"/>
        <v>15</v>
      </c>
      <c r="D24" s="52" t="s">
        <v>1322</v>
      </c>
      <c r="E24" s="70">
        <f t="shared" si="1"/>
        <v>1438395</v>
      </c>
      <c r="F24" s="71">
        <f t="shared" si="1"/>
        <v>904834.174</v>
      </c>
      <c r="G24" s="72">
        <v>963066</v>
      </c>
      <c r="H24" s="53">
        <v>636763.10499999998</v>
      </c>
      <c r="I24" s="53">
        <v>238359</v>
      </c>
      <c r="J24" s="53">
        <v>158573.91</v>
      </c>
      <c r="K24" s="53">
        <v>236970</v>
      </c>
      <c r="L24" s="53">
        <v>109497.159</v>
      </c>
      <c r="M24" s="53"/>
      <c r="N24" s="53"/>
      <c r="O24" s="53"/>
      <c r="P24" s="54"/>
      <c r="Q24" s="55"/>
      <c r="R24" s="56"/>
      <c r="S24" s="60"/>
      <c r="T24" s="60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</row>
    <row r="25" spans="3:35" s="61" customFormat="1" ht="58.5" customHeight="1" x14ac:dyDescent="0.25">
      <c r="C25" s="51">
        <f t="shared" si="4"/>
        <v>16</v>
      </c>
      <c r="D25" s="52" t="s">
        <v>1321</v>
      </c>
      <c r="E25" s="70">
        <f t="shared" ref="E25:F57" si="5">+G25+K25+O25+I25</f>
        <v>2031927</v>
      </c>
      <c r="F25" s="71">
        <f t="shared" si="5"/>
        <v>1832077.8299999998</v>
      </c>
      <c r="G25" s="72">
        <v>1459620</v>
      </c>
      <c r="H25" s="53">
        <v>1338339.2279999999</v>
      </c>
      <c r="I25" s="53">
        <v>361257</v>
      </c>
      <c r="J25" s="53">
        <v>305344.20899999997</v>
      </c>
      <c r="K25" s="53">
        <v>211050</v>
      </c>
      <c r="L25" s="53">
        <v>188394.39300000001</v>
      </c>
      <c r="M25" s="53"/>
      <c r="N25" s="53"/>
      <c r="O25" s="53"/>
      <c r="P25" s="54"/>
      <c r="Q25" s="55"/>
      <c r="R25" s="56"/>
      <c r="S25" s="60"/>
      <c r="T25" s="60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</row>
    <row r="26" spans="3:35" s="61" customFormat="1" ht="58.5" customHeight="1" x14ac:dyDescent="0.25">
      <c r="C26" s="51">
        <f t="shared" si="4"/>
        <v>17</v>
      </c>
      <c r="D26" s="52" t="s">
        <v>1323</v>
      </c>
      <c r="E26" s="70">
        <f t="shared" si="5"/>
        <v>2856383</v>
      </c>
      <c r="F26" s="71">
        <f t="shared" si="5"/>
        <v>2032349.9595999999</v>
      </c>
      <c r="G26" s="72">
        <v>2107482</v>
      </c>
      <c r="H26" s="53">
        <v>1457961.402</v>
      </c>
      <c r="I26" s="53">
        <v>521601</v>
      </c>
      <c r="J26" s="53">
        <v>362329.18</v>
      </c>
      <c r="K26" s="53">
        <v>227300</v>
      </c>
      <c r="L26" s="53">
        <v>212059.37760000001</v>
      </c>
      <c r="M26" s="53"/>
      <c r="N26" s="53"/>
      <c r="O26" s="53"/>
      <c r="P26" s="54"/>
      <c r="Q26" s="55"/>
      <c r="R26" s="56"/>
      <c r="S26" s="60"/>
      <c r="T26" s="60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</row>
    <row r="27" spans="3:35" s="61" customFormat="1" ht="58.5" customHeight="1" x14ac:dyDescent="0.25">
      <c r="C27" s="51">
        <f t="shared" si="4"/>
        <v>18</v>
      </c>
      <c r="D27" s="52" t="s">
        <v>1324</v>
      </c>
      <c r="E27" s="70">
        <f t="shared" si="5"/>
        <v>2001593</v>
      </c>
      <c r="F27" s="71">
        <f t="shared" si="5"/>
        <v>1043695.6806</v>
      </c>
      <c r="G27" s="72">
        <v>1425285</v>
      </c>
      <c r="H27" s="53">
        <v>767425.79799999995</v>
      </c>
      <c r="I27" s="53">
        <v>352758</v>
      </c>
      <c r="J27" s="53">
        <v>163706.617</v>
      </c>
      <c r="K27" s="53">
        <v>223550</v>
      </c>
      <c r="L27" s="53">
        <v>112563.2656</v>
      </c>
      <c r="M27" s="53"/>
      <c r="N27" s="53"/>
      <c r="O27" s="53"/>
      <c r="P27" s="54"/>
      <c r="Q27" s="55"/>
      <c r="R27" s="56"/>
      <c r="S27" s="60"/>
      <c r="T27" s="60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3:35" s="61" customFormat="1" ht="58.5" customHeight="1" x14ac:dyDescent="0.25">
      <c r="C28" s="51">
        <f t="shared" si="4"/>
        <v>19</v>
      </c>
      <c r="D28" s="52" t="s">
        <v>1325</v>
      </c>
      <c r="E28" s="70">
        <f t="shared" si="5"/>
        <v>1781023</v>
      </c>
      <c r="F28" s="71">
        <f t="shared" si="5"/>
        <v>1103773.32042</v>
      </c>
      <c r="G28" s="72">
        <v>1185000</v>
      </c>
      <c r="H28" s="53">
        <v>725552.37300000002</v>
      </c>
      <c r="I28" s="53">
        <v>296250</v>
      </c>
      <c r="J28" s="53">
        <v>176732.603</v>
      </c>
      <c r="K28" s="53">
        <v>299773</v>
      </c>
      <c r="L28" s="53">
        <v>201488.34442000001</v>
      </c>
      <c r="M28" s="53"/>
      <c r="N28" s="53"/>
      <c r="O28" s="53"/>
      <c r="P28" s="54"/>
      <c r="Q28" s="55"/>
      <c r="R28" s="56"/>
      <c r="S28" s="60"/>
      <c r="T28" s="60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</row>
    <row r="29" spans="3:35" s="61" customFormat="1" ht="47.25" customHeight="1" x14ac:dyDescent="0.25">
      <c r="C29" s="51">
        <f t="shared" si="4"/>
        <v>20</v>
      </c>
      <c r="D29" s="52" t="s">
        <v>1326</v>
      </c>
      <c r="E29" s="70">
        <f t="shared" si="5"/>
        <v>1286134</v>
      </c>
      <c r="F29" s="71">
        <f t="shared" si="5"/>
        <v>1162000.10828</v>
      </c>
      <c r="G29" s="72">
        <f>850144.47+53758.53</f>
        <v>903903</v>
      </c>
      <c r="H29" s="53">
        <f>850139.612</f>
        <v>850139.61199999996</v>
      </c>
      <c r="I29" s="53">
        <f>209152.77+14563.23</f>
        <v>223716</v>
      </c>
      <c r="J29" s="53">
        <v>209152.77</v>
      </c>
      <c r="K29" s="53">
        <v>158515</v>
      </c>
      <c r="L29" s="53">
        <v>102707.72628</v>
      </c>
      <c r="M29" s="53"/>
      <c r="N29" s="53"/>
      <c r="O29" s="53"/>
      <c r="P29" s="54"/>
      <c r="Q29" s="55"/>
      <c r="R29" s="56"/>
      <c r="S29" s="60"/>
      <c r="T29" s="60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  <row r="30" spans="3:35" s="61" customFormat="1" ht="58.5" customHeight="1" x14ac:dyDescent="0.25">
      <c r="C30" s="51">
        <f>+C29+1</f>
        <v>21</v>
      </c>
      <c r="D30" s="52" t="s">
        <v>1327</v>
      </c>
      <c r="E30" s="70">
        <f t="shared" si="5"/>
        <v>3513382.5</v>
      </c>
      <c r="F30" s="71">
        <f t="shared" si="5"/>
        <v>1992138.27859</v>
      </c>
      <c r="G30" s="72">
        <f>1393456.677+167769.323</f>
        <v>1561226</v>
      </c>
      <c r="H30" s="53">
        <v>1392609.659</v>
      </c>
      <c r="I30" s="53">
        <f>347711.98+45194.52</f>
        <v>392906.5</v>
      </c>
      <c r="J30" s="53">
        <v>345111.98</v>
      </c>
      <c r="K30" s="53">
        <v>1559250</v>
      </c>
      <c r="L30" s="53">
        <v>254416.63959000001</v>
      </c>
      <c r="M30" s="53"/>
      <c r="N30" s="53"/>
      <c r="O30" s="53"/>
      <c r="P30" s="54"/>
      <c r="Q30" s="55"/>
      <c r="R30" s="56"/>
      <c r="S30" s="60"/>
      <c r="T30" s="60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</row>
    <row r="31" spans="3:35" s="61" customFormat="1" ht="41.25" customHeight="1" x14ac:dyDescent="0.25">
      <c r="C31" s="51">
        <f t="shared" si="4"/>
        <v>22</v>
      </c>
      <c r="D31" s="52" t="s">
        <v>1329</v>
      </c>
      <c r="E31" s="70">
        <f t="shared" si="5"/>
        <v>1735601</v>
      </c>
      <c r="F31" s="71">
        <f t="shared" si="5"/>
        <v>1626212.2142400001</v>
      </c>
      <c r="G31" s="72">
        <f>1303202.50645+84534.49355</f>
        <v>1387737</v>
      </c>
      <c r="H31" s="53">
        <v>1303202.50645</v>
      </c>
      <c r="I31" s="53">
        <f>322180.20779+21283.79221</f>
        <v>343464</v>
      </c>
      <c r="J31" s="53">
        <v>322180.20779000001</v>
      </c>
      <c r="K31" s="53">
        <v>4400</v>
      </c>
      <c r="L31" s="53">
        <v>829.5</v>
      </c>
      <c r="M31" s="53"/>
      <c r="N31" s="53"/>
      <c r="O31" s="53"/>
      <c r="P31" s="54"/>
      <c r="Q31" s="55"/>
      <c r="R31" s="56"/>
      <c r="S31" s="60"/>
      <c r="T31" s="60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</row>
    <row r="32" spans="3:35" s="61" customFormat="1" ht="41.25" customHeight="1" x14ac:dyDescent="0.25">
      <c r="C32" s="51">
        <f t="shared" si="4"/>
        <v>23</v>
      </c>
      <c r="D32" s="52" t="s">
        <v>1328</v>
      </c>
      <c r="E32" s="70">
        <f t="shared" si="5"/>
        <v>1873047.5</v>
      </c>
      <c r="F32" s="71">
        <f t="shared" si="5"/>
        <v>1580271.8994200001</v>
      </c>
      <c r="G32" s="72">
        <f>1182107.699+182892.301</f>
        <v>1365000</v>
      </c>
      <c r="H32" s="53">
        <v>1182107.6980000001</v>
      </c>
      <c r="I32" s="53">
        <f>284711.972+53125.528</f>
        <v>337837.5</v>
      </c>
      <c r="J32" s="53">
        <v>284711.97200000001</v>
      </c>
      <c r="K32" s="53">
        <v>170210</v>
      </c>
      <c r="L32" s="53">
        <v>113452.22942</v>
      </c>
      <c r="M32" s="53">
        <v>5500</v>
      </c>
      <c r="N32" s="53">
        <v>0</v>
      </c>
      <c r="O32" s="53"/>
      <c r="P32" s="54"/>
      <c r="Q32" s="55"/>
      <c r="R32" s="56"/>
      <c r="S32" s="60"/>
      <c r="T32" s="60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</row>
    <row r="33" spans="3:35" s="61" customFormat="1" ht="41.25" customHeight="1" x14ac:dyDescent="0.25">
      <c r="C33" s="51">
        <f t="shared" si="4"/>
        <v>24</v>
      </c>
      <c r="D33" s="52" t="s">
        <v>1330</v>
      </c>
      <c r="E33" s="70">
        <f t="shared" si="5"/>
        <v>1992587</v>
      </c>
      <c r="F33" s="71">
        <f t="shared" si="5"/>
        <v>1338589.4310000001</v>
      </c>
      <c r="G33" s="72">
        <f>1067519.216+82980.784</f>
        <v>1150500</v>
      </c>
      <c r="H33" s="53">
        <v>1067519.216</v>
      </c>
      <c r="I33" s="53">
        <f>267098.98+14901.02</f>
        <v>282000</v>
      </c>
      <c r="J33" s="53">
        <v>267098.98</v>
      </c>
      <c r="K33" s="53">
        <v>560087</v>
      </c>
      <c r="L33" s="53">
        <v>3971.2350000000001</v>
      </c>
      <c r="M33" s="53"/>
      <c r="N33" s="53"/>
      <c r="O33" s="53"/>
      <c r="P33" s="54"/>
      <c r="Q33" s="55"/>
      <c r="R33" s="56"/>
      <c r="S33" s="60"/>
      <c r="T33" s="60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</row>
    <row r="34" spans="3:35" s="61" customFormat="1" ht="41.25" customHeight="1" x14ac:dyDescent="0.25">
      <c r="C34" s="51">
        <f>+C33+1</f>
        <v>25</v>
      </c>
      <c r="D34" s="52" t="s">
        <v>1338</v>
      </c>
      <c r="E34" s="70">
        <f t="shared" ref="E34" si="6">+G34+K34+O34+I34</f>
        <v>1195075</v>
      </c>
      <c r="F34" s="71">
        <f t="shared" ref="F34" si="7">+H34+L34+P34+J34</f>
        <v>614827.36</v>
      </c>
      <c r="G34" s="72">
        <v>780000</v>
      </c>
      <c r="H34" s="53">
        <v>475260.20500000002</v>
      </c>
      <c r="I34" s="53">
        <v>192000</v>
      </c>
      <c r="J34" s="53">
        <v>117619.545</v>
      </c>
      <c r="K34" s="53">
        <v>223075</v>
      </c>
      <c r="L34" s="53">
        <v>21947.61</v>
      </c>
      <c r="M34" s="53">
        <v>130000</v>
      </c>
      <c r="N34" s="53">
        <v>0</v>
      </c>
      <c r="O34" s="53"/>
      <c r="P34" s="54"/>
      <c r="Q34" s="55"/>
      <c r="R34" s="56"/>
      <c r="S34" s="60"/>
      <c r="T34" s="60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</row>
    <row r="35" spans="3:35" s="61" customFormat="1" ht="41.25" customHeight="1" x14ac:dyDescent="0.25">
      <c r="C35" s="51">
        <f>+C34+1</f>
        <v>26</v>
      </c>
      <c r="D35" s="52" t="s">
        <v>1331</v>
      </c>
      <c r="E35" s="70">
        <f t="shared" si="5"/>
        <v>2886830</v>
      </c>
      <c r="F35" s="71">
        <f t="shared" si="5"/>
        <v>1704724.7056700001</v>
      </c>
      <c r="G35" s="72">
        <v>960000</v>
      </c>
      <c r="H35" s="53">
        <v>893063.87549999997</v>
      </c>
      <c r="I35" s="53">
        <v>240500</v>
      </c>
      <c r="J35" s="53">
        <v>219205.13</v>
      </c>
      <c r="K35" s="53">
        <v>1686330</v>
      </c>
      <c r="L35" s="53">
        <v>592455.70016999997</v>
      </c>
      <c r="M35" s="53">
        <f>15000+5000</f>
        <v>20000</v>
      </c>
      <c r="N35" s="53">
        <v>7459.2</v>
      </c>
      <c r="O35" s="53"/>
      <c r="P35" s="54"/>
      <c r="Q35" s="55"/>
      <c r="R35" s="56"/>
      <c r="S35" s="60"/>
      <c r="T35" s="60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</row>
    <row r="36" spans="3:35" s="61" customFormat="1" ht="41.25" customHeight="1" x14ac:dyDescent="0.25">
      <c r="C36" s="51">
        <f t="shared" si="4"/>
        <v>27</v>
      </c>
      <c r="D36" s="52" t="s">
        <v>1332</v>
      </c>
      <c r="E36" s="70">
        <f>+G36+K36+O36+I36</f>
        <v>210980</v>
      </c>
      <c r="F36" s="71">
        <f>+H36+L36+P36+J36</f>
        <v>175618.16899999999</v>
      </c>
      <c r="G36" s="72">
        <v>150000</v>
      </c>
      <c r="H36" s="53">
        <v>132466.31</v>
      </c>
      <c r="I36" s="53">
        <v>37460</v>
      </c>
      <c r="J36" s="53">
        <v>30503.633999999998</v>
      </c>
      <c r="K36" s="53">
        <v>23520</v>
      </c>
      <c r="L36" s="53">
        <v>12648.225</v>
      </c>
      <c r="M36" s="53">
        <f>1000+2000</f>
        <v>3000</v>
      </c>
      <c r="N36" s="53">
        <v>1928.2249999999999</v>
      </c>
      <c r="O36" s="53"/>
      <c r="P36" s="54"/>
      <c r="Q36" s="55"/>
      <c r="R36" s="56"/>
      <c r="S36" s="60"/>
      <c r="T36" s="60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</row>
    <row r="37" spans="3:35" s="61" customFormat="1" ht="41.25" customHeight="1" x14ac:dyDescent="0.25">
      <c r="C37" s="51">
        <f t="shared" si="4"/>
        <v>28</v>
      </c>
      <c r="D37" s="52" t="s">
        <v>1333</v>
      </c>
      <c r="E37" s="70">
        <f t="shared" si="5"/>
        <v>140775</v>
      </c>
      <c r="F37" s="71">
        <f t="shared" si="5"/>
        <v>111939.07682</v>
      </c>
      <c r="G37" s="72">
        <v>90000</v>
      </c>
      <c r="H37" s="53">
        <v>76361.138959999997</v>
      </c>
      <c r="I37" s="53">
        <v>22275</v>
      </c>
      <c r="J37" s="53">
        <v>19390.284739999999</v>
      </c>
      <c r="K37" s="53">
        <v>28500</v>
      </c>
      <c r="L37" s="53">
        <v>16187.653120000001</v>
      </c>
      <c r="M37" s="53">
        <v>3000</v>
      </c>
      <c r="N37" s="53">
        <v>2747.6531199999999</v>
      </c>
      <c r="O37" s="53"/>
      <c r="P37" s="54"/>
      <c r="Q37" s="55"/>
      <c r="R37" s="56"/>
      <c r="S37" s="60"/>
      <c r="T37" s="60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</row>
    <row r="38" spans="3:35" s="61" customFormat="1" ht="55.5" customHeight="1" x14ac:dyDescent="0.25">
      <c r="C38" s="51">
        <f>+C37+1</f>
        <v>29</v>
      </c>
      <c r="D38" s="52" t="s">
        <v>1334</v>
      </c>
      <c r="E38" s="70">
        <f t="shared" si="5"/>
        <v>1136045.4980000001</v>
      </c>
      <c r="F38" s="71">
        <f t="shared" si="5"/>
        <v>537012.87933999998</v>
      </c>
      <c r="G38" s="72">
        <v>575047.99800000002</v>
      </c>
      <c r="H38" s="53">
        <v>405251.98800000001</v>
      </c>
      <c r="I38" s="53">
        <v>142324.5</v>
      </c>
      <c r="J38" s="53">
        <v>99282.922000000006</v>
      </c>
      <c r="K38" s="53">
        <v>418673</v>
      </c>
      <c r="L38" s="53">
        <v>32477.96934</v>
      </c>
      <c r="M38" s="53">
        <f>2366+3075</f>
        <v>5441</v>
      </c>
      <c r="N38" s="53">
        <v>3072.3</v>
      </c>
      <c r="O38" s="53"/>
      <c r="P38" s="54"/>
      <c r="Q38" s="55"/>
      <c r="R38" s="56"/>
      <c r="S38" s="60"/>
      <c r="T38" s="60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</row>
    <row r="39" spans="3:35" s="61" customFormat="1" ht="41.25" customHeight="1" x14ac:dyDescent="0.25">
      <c r="C39" s="51">
        <f t="shared" si="4"/>
        <v>30</v>
      </c>
      <c r="D39" s="52" t="s">
        <v>1260</v>
      </c>
      <c r="E39" s="70">
        <f t="shared" si="5"/>
        <v>2124252</v>
      </c>
      <c r="F39" s="71">
        <f t="shared" si="5"/>
        <v>1701542.44615</v>
      </c>
      <c r="G39" s="72">
        <v>1457580</v>
      </c>
      <c r="H39" s="53">
        <v>1297992.044</v>
      </c>
      <c r="I39" s="53">
        <v>363275</v>
      </c>
      <c r="J39" s="53">
        <v>324381.62800000003</v>
      </c>
      <c r="K39" s="53">
        <v>303397</v>
      </c>
      <c r="L39" s="53">
        <v>79168.774149999997</v>
      </c>
      <c r="M39" s="53">
        <f>10000+7000</f>
        <v>17000</v>
      </c>
      <c r="N39" s="53">
        <v>5244</v>
      </c>
      <c r="O39" s="62"/>
      <c r="P39" s="63"/>
      <c r="Q39" s="55"/>
      <c r="R39" s="56"/>
      <c r="S39" s="60"/>
      <c r="T39" s="60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</row>
    <row r="40" spans="3:35" s="61" customFormat="1" ht="41.25" customHeight="1" x14ac:dyDescent="0.25">
      <c r="C40" s="51">
        <f t="shared" si="4"/>
        <v>31</v>
      </c>
      <c r="D40" s="52" t="s">
        <v>1261</v>
      </c>
      <c r="E40" s="70">
        <f t="shared" si="5"/>
        <v>600570</v>
      </c>
      <c r="F40" s="71">
        <f t="shared" si="5"/>
        <v>584995.85358999996</v>
      </c>
      <c r="G40" s="72">
        <v>460000</v>
      </c>
      <c r="H40" s="53">
        <v>459741.08899999998</v>
      </c>
      <c r="I40" s="53">
        <v>112570</v>
      </c>
      <c r="J40" s="53">
        <v>112565.912</v>
      </c>
      <c r="K40" s="53">
        <v>28000</v>
      </c>
      <c r="L40" s="53">
        <v>12688.85259</v>
      </c>
      <c r="M40" s="53">
        <v>1500</v>
      </c>
      <c r="N40" s="53">
        <v>0</v>
      </c>
      <c r="O40" s="53"/>
      <c r="P40" s="54"/>
      <c r="Q40" s="55"/>
      <c r="R40" s="56"/>
      <c r="S40" s="60"/>
      <c r="T40" s="60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</row>
    <row r="41" spans="3:35" s="61" customFormat="1" ht="41.25" customHeight="1" x14ac:dyDescent="0.25">
      <c r="C41" s="51">
        <f t="shared" si="4"/>
        <v>32</v>
      </c>
      <c r="D41" s="52" t="s">
        <v>1262</v>
      </c>
      <c r="E41" s="70">
        <f>+G41+K41+O41+I41</f>
        <v>2151080</v>
      </c>
      <c r="F41" s="71">
        <f>+H41+L41+P41+J41</f>
        <v>658703.48751999997</v>
      </c>
      <c r="G41" s="72">
        <v>570000</v>
      </c>
      <c r="H41" s="53">
        <v>449651.83627000003</v>
      </c>
      <c r="I41" s="53">
        <v>142600</v>
      </c>
      <c r="J41" s="53">
        <v>94113.285019999996</v>
      </c>
      <c r="K41" s="53">
        <v>1438480</v>
      </c>
      <c r="L41" s="53">
        <v>114938.36623</v>
      </c>
      <c r="M41" s="53">
        <f>10000+6550</f>
        <v>16550</v>
      </c>
      <c r="N41" s="53">
        <f>4298.9+2496</f>
        <v>6794.9</v>
      </c>
      <c r="O41" s="53"/>
      <c r="P41" s="54"/>
      <c r="Q41" s="55"/>
      <c r="R41" s="56"/>
      <c r="S41" s="60"/>
      <c r="T41" s="60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</row>
    <row r="42" spans="3:35" s="61" customFormat="1" ht="41.25" customHeight="1" x14ac:dyDescent="0.25">
      <c r="C42" s="51">
        <f t="shared" si="4"/>
        <v>33</v>
      </c>
      <c r="D42" s="52" t="s">
        <v>1290</v>
      </c>
      <c r="E42" s="70">
        <f t="shared" si="5"/>
        <v>113100</v>
      </c>
      <c r="F42" s="71">
        <f t="shared" si="5"/>
        <v>85106.604999999996</v>
      </c>
      <c r="G42" s="72">
        <v>86500</v>
      </c>
      <c r="H42" s="53">
        <v>67965.284</v>
      </c>
      <c r="I42" s="53">
        <v>21600</v>
      </c>
      <c r="J42" s="53">
        <v>17141.321</v>
      </c>
      <c r="K42" s="53">
        <v>5000</v>
      </c>
      <c r="L42" s="53">
        <v>0</v>
      </c>
      <c r="M42" s="53"/>
      <c r="N42" s="53"/>
      <c r="O42" s="53"/>
      <c r="P42" s="54"/>
      <c r="Q42" s="55"/>
      <c r="R42" s="56"/>
      <c r="S42" s="60"/>
      <c r="T42" s="60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</row>
    <row r="43" spans="3:35" s="61" customFormat="1" ht="41.25" customHeight="1" x14ac:dyDescent="0.25">
      <c r="C43" s="51">
        <f t="shared" si="4"/>
        <v>34</v>
      </c>
      <c r="D43" s="52" t="s">
        <v>1294</v>
      </c>
      <c r="E43" s="70">
        <f t="shared" si="5"/>
        <v>123273</v>
      </c>
      <c r="F43" s="71">
        <f t="shared" si="5"/>
        <v>105824.641</v>
      </c>
      <c r="G43" s="72">
        <v>98817</v>
      </c>
      <c r="H43" s="53">
        <v>84221.831000000006</v>
      </c>
      <c r="I43" s="53">
        <v>24456</v>
      </c>
      <c r="J43" s="53">
        <v>21602.81</v>
      </c>
      <c r="K43" s="53"/>
      <c r="L43" s="53"/>
      <c r="M43" s="53"/>
      <c r="N43" s="53"/>
      <c r="O43" s="53"/>
      <c r="P43" s="54"/>
      <c r="Q43" s="55"/>
      <c r="R43" s="56"/>
      <c r="S43" s="60"/>
      <c r="T43" s="60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</row>
    <row r="44" spans="3:35" s="61" customFormat="1" ht="41.25" customHeight="1" x14ac:dyDescent="0.25">
      <c r="C44" s="51">
        <f t="shared" si="4"/>
        <v>35</v>
      </c>
      <c r="D44" s="64" t="s">
        <v>1265</v>
      </c>
      <c r="E44" s="70">
        <f t="shared" si="5"/>
        <v>55550</v>
      </c>
      <c r="F44" s="71">
        <f t="shared" si="5"/>
        <v>55262.35</v>
      </c>
      <c r="G44" s="72">
        <v>44500</v>
      </c>
      <c r="H44" s="53">
        <v>44280.88</v>
      </c>
      <c r="I44" s="53">
        <v>11050</v>
      </c>
      <c r="J44" s="53">
        <v>10981.47</v>
      </c>
      <c r="K44" s="53"/>
      <c r="L44" s="53"/>
      <c r="M44" s="53"/>
      <c r="N44" s="53"/>
      <c r="O44" s="53"/>
      <c r="P44" s="54"/>
      <c r="Q44" s="55"/>
      <c r="R44" s="56"/>
      <c r="S44" s="60"/>
      <c r="T44" s="60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</row>
    <row r="45" spans="3:35" s="61" customFormat="1" ht="41.25" customHeight="1" x14ac:dyDescent="0.25">
      <c r="C45" s="51">
        <f t="shared" si="4"/>
        <v>36</v>
      </c>
      <c r="D45" s="52" t="s">
        <v>1295</v>
      </c>
      <c r="E45" s="70">
        <f t="shared" si="5"/>
        <v>79842</v>
      </c>
      <c r="F45" s="71">
        <f t="shared" si="5"/>
        <v>76258.948999999993</v>
      </c>
      <c r="G45" s="72">
        <v>64002</v>
      </c>
      <c r="H45" s="53">
        <v>60742.023000000001</v>
      </c>
      <c r="I45" s="53">
        <v>15840</v>
      </c>
      <c r="J45" s="53">
        <v>15516.925999999999</v>
      </c>
      <c r="K45" s="53"/>
      <c r="L45" s="53"/>
      <c r="M45" s="53"/>
      <c r="N45" s="53"/>
      <c r="O45" s="53"/>
      <c r="P45" s="54"/>
      <c r="Q45" s="55"/>
      <c r="R45" s="56"/>
      <c r="S45" s="60"/>
      <c r="T45" s="60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3:35" s="61" customFormat="1" ht="41.25" customHeight="1" x14ac:dyDescent="0.25">
      <c r="C46" s="51">
        <f t="shared" si="4"/>
        <v>37</v>
      </c>
      <c r="D46" s="52" t="s">
        <v>1335</v>
      </c>
      <c r="E46" s="70">
        <f t="shared" si="5"/>
        <v>778409</v>
      </c>
      <c r="F46" s="71">
        <f t="shared" si="5"/>
        <v>753337.65599999996</v>
      </c>
      <c r="G46" s="72">
        <v>393717</v>
      </c>
      <c r="H46" s="53">
        <v>393561.658</v>
      </c>
      <c r="I46" s="53">
        <v>97446</v>
      </c>
      <c r="J46" s="53">
        <v>94666.687999999995</v>
      </c>
      <c r="K46" s="53">
        <v>287246</v>
      </c>
      <c r="L46" s="53">
        <v>265109.31</v>
      </c>
      <c r="M46" s="53">
        <v>6000</v>
      </c>
      <c r="N46" s="53">
        <v>3800</v>
      </c>
      <c r="O46" s="53"/>
      <c r="P46" s="54"/>
      <c r="Q46" s="55"/>
      <c r="R46" s="56"/>
      <c r="S46" s="60"/>
      <c r="T46" s="60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3:35" s="61" customFormat="1" ht="41.25" customHeight="1" x14ac:dyDescent="0.25">
      <c r="C47" s="51">
        <f>+C46+1</f>
        <v>38</v>
      </c>
      <c r="D47" s="52" t="s">
        <v>1346</v>
      </c>
      <c r="E47" s="70">
        <f t="shared" si="5"/>
        <v>13745759</v>
      </c>
      <c r="F47" s="71">
        <f t="shared" si="5"/>
        <v>10855067.435000001</v>
      </c>
      <c r="G47" s="72">
        <v>11386592</v>
      </c>
      <c r="H47" s="53">
        <v>8705555.7890000008</v>
      </c>
      <c r="I47" s="53">
        <v>479436</v>
      </c>
      <c r="J47" s="53">
        <v>278154.55499999999</v>
      </c>
      <c r="K47" s="53">
        <v>1879731</v>
      </c>
      <c r="L47" s="53">
        <v>1871357.091</v>
      </c>
      <c r="M47" s="53"/>
      <c r="N47" s="53"/>
      <c r="O47" s="53"/>
      <c r="P47" s="54"/>
      <c r="Q47" s="55"/>
      <c r="R47" s="56"/>
      <c r="S47" s="60"/>
      <c r="T47" s="60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 spans="3:35" s="61" customFormat="1" ht="41.25" customHeight="1" x14ac:dyDescent="0.25">
      <c r="C48" s="51">
        <f t="shared" ref="C48:C57" si="8">+C47+1</f>
        <v>39</v>
      </c>
      <c r="D48" s="52" t="s">
        <v>1347</v>
      </c>
      <c r="E48" s="70">
        <f t="shared" si="5"/>
        <v>300877</v>
      </c>
      <c r="F48" s="71">
        <f t="shared" si="5"/>
        <v>278199</v>
      </c>
      <c r="G48" s="72">
        <v>229200</v>
      </c>
      <c r="H48" s="53">
        <v>220906.1</v>
      </c>
      <c r="I48" s="53">
        <v>56727</v>
      </c>
      <c r="J48" s="53">
        <v>56608.4</v>
      </c>
      <c r="K48" s="53">
        <v>14950</v>
      </c>
      <c r="L48" s="53">
        <v>684.5</v>
      </c>
      <c r="M48" s="53"/>
      <c r="N48" s="53"/>
      <c r="O48" s="53"/>
      <c r="P48" s="54"/>
      <c r="Q48" s="55"/>
      <c r="R48" s="56"/>
      <c r="S48" s="60"/>
      <c r="T48" s="60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</row>
    <row r="49" spans="3:35" s="61" customFormat="1" ht="41.25" customHeight="1" x14ac:dyDescent="0.25">
      <c r="C49" s="51">
        <f t="shared" si="8"/>
        <v>40</v>
      </c>
      <c r="D49" s="52" t="s">
        <v>1348</v>
      </c>
      <c r="E49" s="70">
        <f t="shared" si="5"/>
        <v>955867</v>
      </c>
      <c r="F49" s="71">
        <f t="shared" si="5"/>
        <v>878047.54291999992</v>
      </c>
      <c r="G49" s="72">
        <v>684798</v>
      </c>
      <c r="H49" s="53">
        <v>648686.94299999997</v>
      </c>
      <c r="I49" s="53">
        <v>168069</v>
      </c>
      <c r="J49" s="53">
        <v>161494.46599999999</v>
      </c>
      <c r="K49" s="53">
        <v>103000</v>
      </c>
      <c r="L49" s="53">
        <v>67866.133919999993</v>
      </c>
      <c r="M49" s="53"/>
      <c r="N49" s="53"/>
      <c r="O49" s="53"/>
      <c r="P49" s="54"/>
      <c r="Q49" s="55"/>
      <c r="R49" s="56"/>
      <c r="S49" s="60"/>
      <c r="T49" s="60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</row>
    <row r="50" spans="3:35" s="61" customFormat="1" ht="52.5" customHeight="1" x14ac:dyDescent="0.25">
      <c r="C50" s="51">
        <f t="shared" si="8"/>
        <v>41</v>
      </c>
      <c r="D50" s="52" t="s">
        <v>1349</v>
      </c>
      <c r="E50" s="70">
        <f t="shared" si="5"/>
        <v>232454</v>
      </c>
      <c r="F50" s="71">
        <f t="shared" si="5"/>
        <v>69473.157800000001</v>
      </c>
      <c r="G50" s="72">
        <v>171506</v>
      </c>
      <c r="H50" s="53">
        <v>48169.330999999998</v>
      </c>
      <c r="I50" s="53">
        <v>42448</v>
      </c>
      <c r="J50" s="53">
        <v>14000.232</v>
      </c>
      <c r="K50" s="53">
        <v>18500</v>
      </c>
      <c r="L50" s="53">
        <v>7303.5947999999999</v>
      </c>
      <c r="M50" s="53"/>
      <c r="N50" s="53"/>
      <c r="O50" s="53"/>
      <c r="P50" s="54"/>
      <c r="Q50" s="55"/>
      <c r="R50" s="56"/>
      <c r="S50" s="60"/>
      <c r="T50" s="60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</row>
    <row r="51" spans="3:35" s="61" customFormat="1" ht="52.5" customHeight="1" x14ac:dyDescent="0.25">
      <c r="C51" s="51">
        <f t="shared" si="8"/>
        <v>42</v>
      </c>
      <c r="D51" s="52" t="s">
        <v>1350</v>
      </c>
      <c r="E51" s="70">
        <f t="shared" si="5"/>
        <v>863952</v>
      </c>
      <c r="F51" s="71">
        <f t="shared" si="5"/>
        <v>804236.7</v>
      </c>
      <c r="G51" s="72">
        <f>441000+204689</f>
        <v>645689</v>
      </c>
      <c r="H51" s="53">
        <f>178962.6+437134.3</f>
        <v>616096.9</v>
      </c>
      <c r="I51" s="53">
        <f>109149+84714</f>
        <v>193863</v>
      </c>
      <c r="J51" s="53">
        <f>68310.4+108506.4</f>
        <v>176816.8</v>
      </c>
      <c r="K51" s="53">
        <v>24400</v>
      </c>
      <c r="L51" s="53">
        <v>11323</v>
      </c>
      <c r="M51" s="53"/>
      <c r="N51" s="53"/>
      <c r="O51" s="53"/>
      <c r="P51" s="54"/>
      <c r="Q51" s="55"/>
      <c r="R51" s="56"/>
      <c r="S51" s="60"/>
      <c r="T51" s="60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</row>
    <row r="52" spans="3:35" s="61" customFormat="1" ht="52.5" customHeight="1" x14ac:dyDescent="0.25">
      <c r="C52" s="51">
        <f t="shared" si="8"/>
        <v>43</v>
      </c>
      <c r="D52" s="52" t="s">
        <v>1351</v>
      </c>
      <c r="E52" s="70">
        <f t="shared" si="5"/>
        <v>1781023</v>
      </c>
      <c r="F52" s="71">
        <f t="shared" si="5"/>
        <v>1103773.32</v>
      </c>
      <c r="G52" s="72">
        <v>1185000</v>
      </c>
      <c r="H52" s="53">
        <v>725552.37300000002</v>
      </c>
      <c r="I52" s="53">
        <v>296250</v>
      </c>
      <c r="J52" s="53">
        <v>176732.603</v>
      </c>
      <c r="K52" s="53">
        <v>299773</v>
      </c>
      <c r="L52" s="53">
        <v>201488.34400000001</v>
      </c>
      <c r="M52" s="53"/>
      <c r="N52" s="53"/>
      <c r="O52" s="53"/>
      <c r="P52" s="54"/>
      <c r="Q52" s="55"/>
      <c r="R52" s="56"/>
      <c r="S52" s="60"/>
      <c r="T52" s="60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</row>
    <row r="53" spans="3:35" s="61" customFormat="1" ht="52.5" customHeight="1" x14ac:dyDescent="0.25">
      <c r="C53" s="51">
        <f t="shared" si="8"/>
        <v>44</v>
      </c>
      <c r="D53" s="52" t="s">
        <v>1352</v>
      </c>
      <c r="E53" s="70">
        <f t="shared" si="5"/>
        <v>101358</v>
      </c>
      <c r="F53" s="71">
        <f t="shared" si="5"/>
        <v>81042.043000000005</v>
      </c>
      <c r="G53" s="72">
        <v>68619</v>
      </c>
      <c r="H53" s="53">
        <v>54536.328000000001</v>
      </c>
      <c r="I53" s="53">
        <v>16989</v>
      </c>
      <c r="J53" s="53">
        <v>11517.065000000001</v>
      </c>
      <c r="K53" s="53">
        <v>15750</v>
      </c>
      <c r="L53" s="53">
        <v>14988.65</v>
      </c>
      <c r="M53" s="53"/>
      <c r="N53" s="53"/>
      <c r="O53" s="53"/>
      <c r="P53" s="54"/>
      <c r="Q53" s="55"/>
      <c r="R53" s="56"/>
      <c r="S53" s="60"/>
      <c r="T53" s="60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3:35" s="61" customFormat="1" ht="52.5" customHeight="1" x14ac:dyDescent="0.25">
      <c r="C54" s="51">
        <f t="shared" si="8"/>
        <v>45</v>
      </c>
      <c r="D54" s="52" t="s">
        <v>1353</v>
      </c>
      <c r="E54" s="70">
        <f t="shared" si="5"/>
        <v>97386</v>
      </c>
      <c r="F54" s="71">
        <f t="shared" si="5"/>
        <v>92124.799999999988</v>
      </c>
      <c r="G54" s="72">
        <v>74234</v>
      </c>
      <c r="H54" s="53">
        <v>72358.899999999994</v>
      </c>
      <c r="I54" s="53">
        <v>18372</v>
      </c>
      <c r="J54" s="53">
        <v>18116.5</v>
      </c>
      <c r="K54" s="53">
        <v>4780</v>
      </c>
      <c r="L54" s="53">
        <v>1649.4</v>
      </c>
      <c r="M54" s="53"/>
      <c r="N54" s="53"/>
      <c r="O54" s="53"/>
      <c r="P54" s="54"/>
      <c r="Q54" s="55"/>
      <c r="R54" s="56"/>
      <c r="S54" s="60"/>
      <c r="T54" s="60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</row>
    <row r="55" spans="3:35" s="61" customFormat="1" ht="115.5" customHeight="1" x14ac:dyDescent="0.25">
      <c r="C55" s="51">
        <f t="shared" si="8"/>
        <v>46</v>
      </c>
      <c r="D55" s="65" t="s">
        <v>1343</v>
      </c>
      <c r="E55" s="70">
        <f t="shared" si="5"/>
        <v>126120575</v>
      </c>
      <c r="F55" s="71">
        <f t="shared" si="5"/>
        <v>0</v>
      </c>
      <c r="G55" s="72"/>
      <c r="H55" s="53"/>
      <c r="I55" s="53"/>
      <c r="J55" s="53"/>
      <c r="K55" s="53">
        <v>126120575</v>
      </c>
      <c r="L55" s="53"/>
      <c r="M55" s="53"/>
      <c r="N55" s="53"/>
      <c r="O55" s="53"/>
      <c r="P55" s="54"/>
      <c r="Q55" s="55"/>
      <c r="R55" s="56"/>
      <c r="S55" s="60"/>
      <c r="T55" s="60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3:35" s="61" customFormat="1" ht="58.5" customHeight="1" x14ac:dyDescent="0.25">
      <c r="C56" s="51">
        <f t="shared" si="8"/>
        <v>47</v>
      </c>
      <c r="D56" s="52" t="s">
        <v>1357</v>
      </c>
      <c r="E56" s="70">
        <f t="shared" si="5"/>
        <v>920000000</v>
      </c>
      <c r="F56" s="71">
        <f t="shared" si="5"/>
        <v>0</v>
      </c>
      <c r="G56" s="72"/>
      <c r="H56" s="53"/>
      <c r="I56" s="53"/>
      <c r="J56" s="53"/>
      <c r="K56" s="53">
        <v>920000000</v>
      </c>
      <c r="L56" s="53">
        <v>0</v>
      </c>
      <c r="M56" s="53"/>
      <c r="N56" s="53"/>
      <c r="O56" s="53"/>
      <c r="P56" s="54"/>
      <c r="Q56" s="55"/>
      <c r="R56" s="56"/>
      <c r="S56" s="60"/>
      <c r="T56" s="60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</row>
    <row r="57" spans="3:35" s="61" customFormat="1" ht="114.75" customHeight="1" x14ac:dyDescent="0.25">
      <c r="C57" s="66">
        <f t="shared" si="8"/>
        <v>48</v>
      </c>
      <c r="D57" s="67" t="s">
        <v>1358</v>
      </c>
      <c r="E57" s="87">
        <f t="shared" si="5"/>
        <v>36036315</v>
      </c>
      <c r="F57" s="88">
        <f t="shared" si="5"/>
        <v>10008500</v>
      </c>
      <c r="G57" s="89"/>
      <c r="H57" s="68"/>
      <c r="I57" s="68"/>
      <c r="J57" s="68"/>
      <c r="K57" s="68">
        <f>31000000+5036315</f>
        <v>36036315</v>
      </c>
      <c r="L57" s="68">
        <f>10000000+8500</f>
        <v>10008500</v>
      </c>
      <c r="M57" s="68"/>
      <c r="N57" s="68"/>
      <c r="O57" s="68"/>
      <c r="P57" s="69"/>
      <c r="Q57" s="55"/>
      <c r="R57" s="56"/>
      <c r="S57" s="60"/>
      <c r="T57" s="60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</row>
    <row r="58" spans="3:35" x14ac:dyDescent="0.25">
      <c r="T58" s="60"/>
    </row>
    <row r="59" spans="3:35" x14ac:dyDescent="0.25">
      <c r="E59" s="90"/>
      <c r="F59" s="90"/>
    </row>
    <row r="62" spans="3:35" ht="34.5" customHeight="1" x14ac:dyDescent="0.25"/>
    <row r="63" spans="3:35" ht="34.5" customHeight="1" x14ac:dyDescent="0.25">
      <c r="E63" s="90"/>
      <c r="F63" s="90"/>
    </row>
    <row r="64" spans="3:35" ht="34.5" customHeight="1" x14ac:dyDescent="0.25"/>
    <row r="65" spans="20:20" ht="34.5" customHeight="1" x14ac:dyDescent="0.25">
      <c r="T65" s="60"/>
    </row>
    <row r="66" spans="20:20" ht="34.5" customHeight="1" x14ac:dyDescent="0.25"/>
    <row r="67" spans="20:20" ht="34.5" customHeight="1" x14ac:dyDescent="0.25"/>
  </sheetData>
  <mergeCells count="14">
    <mergeCell ref="C9:D9"/>
    <mergeCell ref="C3:P3"/>
    <mergeCell ref="C5:C8"/>
    <mergeCell ref="D5:D8"/>
    <mergeCell ref="E5:P5"/>
    <mergeCell ref="E6:F6"/>
    <mergeCell ref="G6:P6"/>
    <mergeCell ref="E7:E8"/>
    <mergeCell ref="F7:F8"/>
    <mergeCell ref="G7:H7"/>
    <mergeCell ref="I7:J7"/>
    <mergeCell ref="K7:L7"/>
    <mergeCell ref="M7:N7"/>
    <mergeCell ref="O7:P7"/>
  </mergeCells>
  <printOptions horizontalCentered="1"/>
  <pageMargins left="0.19685039370078741" right="0.19685039370078741" top="0.59055118110236227" bottom="0" header="0" footer="0"/>
  <pageSetup paperSize="9" scale="30" fitToHeight="2" orientation="landscape" r:id="rId1"/>
  <rowBreaks count="1" manualBreakCount="1">
    <brk id="58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41" t="s">
        <v>164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2" spans="1:30" x14ac:dyDescent="0.25">
      <c r="A2" s="142" t="s">
        <v>165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 t="s">
        <v>166</v>
      </c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4" spans="1:30" x14ac:dyDescent="0.25">
      <c r="A4" s="135" t="s">
        <v>167</v>
      </c>
      <c r="B4" s="135" t="s">
        <v>168</v>
      </c>
      <c r="C4" s="1"/>
      <c r="D4" s="1"/>
      <c r="E4" s="1"/>
      <c r="F4" s="135" t="s">
        <v>169</v>
      </c>
      <c r="G4" s="135" t="s">
        <v>170</v>
      </c>
      <c r="H4" s="135" t="s">
        <v>171</v>
      </c>
      <c r="I4" s="135" t="s">
        <v>172</v>
      </c>
      <c r="J4" s="135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38" t="s">
        <v>178</v>
      </c>
      <c r="P4" s="139"/>
      <c r="Q4" s="140"/>
      <c r="R4" s="135" t="s">
        <v>179</v>
      </c>
      <c r="S4" s="138" t="s">
        <v>180</v>
      </c>
      <c r="T4" s="139"/>
      <c r="U4" s="140"/>
      <c r="V4" s="135" t="s">
        <v>181</v>
      </c>
      <c r="W4" s="135" t="s">
        <v>182</v>
      </c>
      <c r="X4" s="138" t="s">
        <v>183</v>
      </c>
      <c r="Y4" s="140"/>
      <c r="Z4" s="135" t="s">
        <v>184</v>
      </c>
      <c r="AA4" s="135" t="s">
        <v>185</v>
      </c>
      <c r="AB4" s="135" t="s">
        <v>186</v>
      </c>
      <c r="AC4" s="135" t="s">
        <v>187</v>
      </c>
      <c r="AD4" s="135" t="s">
        <v>188</v>
      </c>
    </row>
    <row r="5" spans="1:30" x14ac:dyDescent="0.25">
      <c r="A5" s="136"/>
      <c r="B5" s="136"/>
      <c r="C5" s="3"/>
      <c r="D5" s="3"/>
      <c r="E5" s="3"/>
      <c r="F5" s="136"/>
      <c r="G5" s="136"/>
      <c r="H5" s="136"/>
      <c r="I5" s="136"/>
      <c r="J5" s="136"/>
      <c r="K5" s="3" t="s">
        <v>189</v>
      </c>
      <c r="L5" s="4" t="s">
        <v>189</v>
      </c>
      <c r="M5" s="3" t="s">
        <v>189</v>
      </c>
      <c r="N5" s="3" t="s">
        <v>189</v>
      </c>
      <c r="O5" s="135">
        <f>+SUBTOTAL(9,O10:O152)/1000</f>
        <v>139140.95300000001</v>
      </c>
      <c r="P5" s="135" t="s">
        <v>190</v>
      </c>
      <c r="Q5" s="135" t="s">
        <v>191</v>
      </c>
      <c r="R5" s="136"/>
      <c r="S5" s="135" t="s">
        <v>192</v>
      </c>
      <c r="T5" s="1" t="s">
        <v>193</v>
      </c>
      <c r="U5" s="135" t="s">
        <v>194</v>
      </c>
      <c r="V5" s="136"/>
      <c r="W5" s="136"/>
      <c r="X5" s="135" t="s">
        <v>195</v>
      </c>
      <c r="Y5" s="135" t="s">
        <v>196</v>
      </c>
      <c r="Z5" s="136"/>
      <c r="AA5" s="136"/>
      <c r="AB5" s="136"/>
      <c r="AC5" s="136"/>
      <c r="AD5" s="136"/>
    </row>
    <row r="6" spans="1:30" x14ac:dyDescent="0.25">
      <c r="A6" s="136"/>
      <c r="B6" s="136"/>
      <c r="C6" s="3"/>
      <c r="D6" s="3"/>
      <c r="E6" s="3"/>
      <c r="F6" s="136"/>
      <c r="G6" s="136"/>
      <c r="H6" s="136"/>
      <c r="I6" s="136"/>
      <c r="J6" s="136"/>
      <c r="K6" s="3"/>
      <c r="L6" s="4"/>
      <c r="M6" s="3"/>
      <c r="N6" s="3"/>
      <c r="O6" s="136"/>
      <c r="P6" s="136"/>
      <c r="Q6" s="136"/>
      <c r="R6" s="136"/>
      <c r="S6" s="136"/>
      <c r="T6" s="3" t="s">
        <v>197</v>
      </c>
      <c r="U6" s="136"/>
      <c r="V6" s="136"/>
      <c r="W6" s="136"/>
      <c r="X6" s="136"/>
      <c r="Y6" s="136"/>
      <c r="Z6" s="136"/>
      <c r="AA6" s="136"/>
      <c r="AB6" s="136"/>
      <c r="AC6" s="136"/>
      <c r="AD6" s="136"/>
    </row>
    <row r="7" spans="1:30" x14ac:dyDescent="0.25">
      <c r="A7" s="136"/>
      <c r="B7" s="136"/>
      <c r="C7" s="3"/>
      <c r="D7" s="3"/>
      <c r="E7" s="3"/>
      <c r="F7" s="136"/>
      <c r="G7" s="136"/>
      <c r="H7" s="136"/>
      <c r="I7" s="136"/>
      <c r="J7" s="136"/>
      <c r="K7" s="3"/>
      <c r="L7" s="4"/>
      <c r="M7" s="3"/>
      <c r="N7" s="3"/>
      <c r="O7" s="136"/>
      <c r="P7" s="136"/>
      <c r="Q7" s="136"/>
      <c r="R7" s="136"/>
      <c r="S7" s="136"/>
      <c r="T7" s="3" t="s">
        <v>198</v>
      </c>
      <c r="U7" s="136"/>
      <c r="V7" s="136"/>
      <c r="W7" s="136"/>
      <c r="X7" s="136"/>
      <c r="Y7" s="136"/>
      <c r="Z7" s="136"/>
      <c r="AA7" s="136"/>
      <c r="AB7" s="136"/>
      <c r="AC7" s="136"/>
      <c r="AD7" s="136"/>
    </row>
    <row r="8" spans="1:30" x14ac:dyDescent="0.25">
      <c r="A8" s="137"/>
      <c r="B8" s="137"/>
      <c r="C8" s="5"/>
      <c r="D8" s="5"/>
      <c r="E8" s="5"/>
      <c r="F8" s="137"/>
      <c r="G8" s="137"/>
      <c r="H8" s="137"/>
      <c r="I8" s="137"/>
      <c r="J8" s="137"/>
      <c r="K8" s="5"/>
      <c r="L8" s="6"/>
      <c r="M8" s="5"/>
      <c r="N8" s="5"/>
      <c r="O8" s="137"/>
      <c r="P8" s="137"/>
      <c r="Q8" s="137"/>
      <c r="R8" s="137"/>
      <c r="S8" s="137"/>
      <c r="T8" s="5" t="s">
        <v>199</v>
      </c>
      <c r="U8" s="137"/>
      <c r="V8" s="137"/>
      <c r="W8" s="137"/>
      <c r="X8" s="137"/>
      <c r="Y8" s="137"/>
      <c r="Z8" s="137"/>
      <c r="AA8" s="137"/>
      <c r="AB8" s="137"/>
      <c r="AC8" s="137"/>
      <c r="AD8" s="137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>
    <filterColumn colId="4">
      <filters>
        <filter val="Сақлаш"/>
      </filters>
    </filterColumn>
    <sortState ref="A39:AD91">
      <sortCondition ref="C9:C150"/>
    </sortState>
  </autoFilter>
  <mergeCells count="28">
    <mergeCell ref="A1:X1"/>
    <mergeCell ref="A2:M2"/>
    <mergeCell ref="N2:X2"/>
    <mergeCell ref="A4:A8"/>
    <mergeCell ref="B4:B8"/>
    <mergeCell ref="R4:R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Z4:Z8"/>
    <mergeCell ref="AA4:AA8"/>
    <mergeCell ref="AB4:AB8"/>
    <mergeCell ref="AC4:AC8"/>
    <mergeCell ref="X5:X8"/>
    <mergeCell ref="Y5:Y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2023 йил 1-чорак</vt:lpstr>
      <vt:lpstr>Шартномалар</vt:lpstr>
      <vt:lpstr>'2023 йил 1-чорак'!Заголовки_для_печати</vt:lpstr>
      <vt:lpstr>'Йиллик параметр'!Заголовки_для_печати</vt:lpstr>
      <vt:lpstr>'2023 йил 1-чорак'!Область_печати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2022-01-14T16:09:04Z</cp:lastPrinted>
  <dcterms:created xsi:type="dcterms:W3CDTF">2020-01-15T07:42:43Z</dcterms:created>
  <dcterms:modified xsi:type="dcterms:W3CDTF">2023-04-15T09:06:10Z</dcterms:modified>
</cp:coreProperties>
</file>